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T260 - Type 1" sheetId="8" r:id="rId1"/>
    <sheet name="Rabbit" sheetId="4" r:id="rId2"/>
    <sheet name="T260 - Type 2" sheetId="9" r:id="rId3"/>
    <sheet name="ZEKE" sheetId="5" r:id="rId4"/>
    <sheet name="T260 - Type 3" sheetId="10" r:id="rId5"/>
    <sheet name="BJ&amp;K" sheetId="1" r:id="rId6"/>
    <sheet name="T260 - Type 4" sheetId="11" r:id="rId7"/>
    <sheet name="PzkwV" sheetId="2" r:id="rId8"/>
    <sheet name="T260 - Type 5" sheetId="12" r:id="rId9"/>
    <sheet name="EngineerCar" sheetId="6" r:id="rId10"/>
    <sheet name="Leonard" sheetId="7" r:id="rId11"/>
    <sheet name="T260 - Type 6" sheetId="13" r:id="rId12"/>
    <sheet name="T260 - Type 7" sheetId="14" r:id="rId13"/>
    <sheet name="T260 - Type 8" sheetId="15" r:id="rId14"/>
    <sheet name="Gear" sheetId="3" r:id="rId15"/>
  </sheets>
  <definedNames>
    <definedName name="Blunt">Gear!$K$2:$K$190</definedName>
    <definedName name="Charm">Gear!$I$2:$I$190</definedName>
    <definedName name="Cold">Gear!$N$2:$N$190</definedName>
    <definedName name="Electric">Gear!$O$2:$O$190</definedName>
    <definedName name="Equip">Gear!$A$2:$P$190</definedName>
    <definedName name="Force">Gear!$P$2:$P$190</definedName>
    <definedName name="gear">Gear!$1:$1048576</definedName>
    <definedName name="Heat">Gear!$M$2:$M$190</definedName>
    <definedName name="HP">Gear!$B$2:$B$190</definedName>
    <definedName name="Intelligence">Gear!$E$2:$E$190</definedName>
    <definedName name="Name">Gear!$A$2:$A$190</definedName>
    <definedName name="Piercing">Gear!$L$2:$L$190</definedName>
    <definedName name="Psychic">Gear!$G$2:$G$190</definedName>
    <definedName name="Quickness">Gear!$D$2:$D$190</definedName>
    <definedName name="Slashing">Gear!$J$2:$J$190</definedName>
    <definedName name="Special">Gear!$R$2:$R$190</definedName>
    <definedName name="Stats">Gear!$B$2:$P$190</definedName>
    <definedName name="Status">Gear!$A:$A,Gear!$Q:$Q</definedName>
    <definedName name="Strength">Gear!$C$2:$C$190</definedName>
    <definedName name="Vitality">Gear!$H$2:$H$190</definedName>
    <definedName name="Will">Gear!$F$2:$F$190</definedName>
  </definedNames>
  <calcPr calcId="125725"/>
</workbook>
</file>

<file path=xl/calcChain.xml><?xml version="1.0" encoding="utf-8"?>
<calcChain xmlns="http://schemas.openxmlformats.org/spreadsheetml/2006/main">
  <c r="Q3" i="8"/>
  <c r="Q4"/>
  <c r="Q5"/>
  <c r="Q6"/>
  <c r="Q7"/>
  <c r="Q8"/>
  <c r="Q9"/>
  <c r="Q3" i="12"/>
  <c r="Q4"/>
  <c r="Q5"/>
  <c r="Q6"/>
  <c r="Q3" i="2"/>
  <c r="Q4"/>
  <c r="Q7" s="1"/>
  <c r="Q5"/>
  <c r="Q6"/>
  <c r="Q3" i="4"/>
  <c r="Q3" i="9"/>
  <c r="Q3" i="5"/>
  <c r="Q3" i="10"/>
  <c r="Q3" i="1"/>
  <c r="Q3" i="11"/>
  <c r="Q3" i="7"/>
  <c r="Q3" i="13"/>
  <c r="Q3" i="14"/>
  <c r="Q8" s="1"/>
  <c r="Q3" i="15"/>
  <c r="Q3" i="6"/>
  <c r="Q8" i="9"/>
  <c r="Q8" i="10"/>
  <c r="Q8" i="11"/>
  <c r="Q8" i="13"/>
  <c r="Q8" i="15"/>
  <c r="Q4" i="9"/>
  <c r="Q5"/>
  <c r="Q6"/>
  <c r="Q7"/>
  <c r="Q4" i="5"/>
  <c r="Q5"/>
  <c r="Q6"/>
  <c r="Q7"/>
  <c r="Q4" i="10"/>
  <c r="Q5"/>
  <c r="Q6"/>
  <c r="Q7"/>
  <c r="Q4" i="1"/>
  <c r="Q5"/>
  <c r="Q6"/>
  <c r="Q7"/>
  <c r="Q4" i="11"/>
  <c r="Q5"/>
  <c r="Q6"/>
  <c r="Q7"/>
  <c r="Q4" i="6"/>
  <c r="Q5"/>
  <c r="Q6"/>
  <c r="Q7"/>
  <c r="Q4" i="7"/>
  <c r="Q5"/>
  <c r="Q6"/>
  <c r="Q7"/>
  <c r="Q4" i="13"/>
  <c r="Q5"/>
  <c r="Q6"/>
  <c r="Q7"/>
  <c r="Q4" i="14"/>
  <c r="Q5"/>
  <c r="Q6"/>
  <c r="Q7"/>
  <c r="Q4" i="15"/>
  <c r="Q5"/>
  <c r="Q6"/>
  <c r="Q7"/>
  <c r="Q4" i="4"/>
  <c r="Q5"/>
  <c r="Q6"/>
  <c r="Q7"/>
  <c r="Q7" i="12"/>
  <c r="B4" i="2"/>
  <c r="C4"/>
  <c r="D4"/>
  <c r="E4"/>
  <c r="F4"/>
  <c r="G4"/>
  <c r="H4"/>
  <c r="I4"/>
  <c r="J4"/>
  <c r="K4"/>
  <c r="L4"/>
  <c r="M4"/>
  <c r="N4"/>
  <c r="O4"/>
  <c r="E2" i="15"/>
  <c r="R7"/>
  <c r="R6"/>
  <c r="R5"/>
  <c r="R4"/>
  <c r="R3"/>
  <c r="R7" i="14"/>
  <c r="R6"/>
  <c r="R5"/>
  <c r="R4"/>
  <c r="R3"/>
  <c r="R7" i="13"/>
  <c r="R6"/>
  <c r="R5"/>
  <c r="R4"/>
  <c r="R3"/>
  <c r="R7" i="7"/>
  <c r="R6"/>
  <c r="R5"/>
  <c r="R4"/>
  <c r="R3"/>
  <c r="R7" i="6"/>
  <c r="R6"/>
  <c r="R5"/>
  <c r="R4"/>
  <c r="R3"/>
  <c r="R6" i="12"/>
  <c r="R5"/>
  <c r="R4"/>
  <c r="R3"/>
  <c r="R6" i="2"/>
  <c r="R5"/>
  <c r="R4"/>
  <c r="R3"/>
  <c r="R7" i="11"/>
  <c r="R6"/>
  <c r="R5"/>
  <c r="R4"/>
  <c r="R3"/>
  <c r="R7" i="1"/>
  <c r="R6"/>
  <c r="R5"/>
  <c r="R4"/>
  <c r="R3"/>
  <c r="R7" i="10"/>
  <c r="R6"/>
  <c r="R5"/>
  <c r="R4"/>
  <c r="R3"/>
  <c r="R7" i="5"/>
  <c r="R6"/>
  <c r="R5"/>
  <c r="R4"/>
  <c r="R3"/>
  <c r="R7" i="9"/>
  <c r="R6"/>
  <c r="R5"/>
  <c r="R4"/>
  <c r="R3"/>
  <c r="R7" i="4"/>
  <c r="R6"/>
  <c r="R5"/>
  <c r="R4"/>
  <c r="R3"/>
  <c r="R3" i="8"/>
  <c r="R4"/>
  <c r="R5"/>
  <c r="R6"/>
  <c r="R7"/>
  <c r="R8"/>
  <c r="R9"/>
  <c r="P3"/>
  <c r="P4"/>
  <c r="P5"/>
  <c r="P6"/>
  <c r="P7"/>
  <c r="P8"/>
  <c r="P9"/>
  <c r="O3"/>
  <c r="O4"/>
  <c r="O5"/>
  <c r="O6"/>
  <c r="O7"/>
  <c r="O8"/>
  <c r="O9"/>
  <c r="N3"/>
  <c r="N4"/>
  <c r="N5"/>
  <c r="N6"/>
  <c r="N7"/>
  <c r="N8"/>
  <c r="N9"/>
  <c r="M3"/>
  <c r="M4"/>
  <c r="M5"/>
  <c r="M6"/>
  <c r="M7"/>
  <c r="M8"/>
  <c r="M9"/>
  <c r="L3"/>
  <c r="L4"/>
  <c r="L5"/>
  <c r="L6"/>
  <c r="L7"/>
  <c r="L8"/>
  <c r="L9"/>
  <c r="K3"/>
  <c r="K4"/>
  <c r="K5"/>
  <c r="K6"/>
  <c r="K7"/>
  <c r="K8"/>
  <c r="K9"/>
  <c r="J3"/>
  <c r="J4"/>
  <c r="J5"/>
  <c r="J6"/>
  <c r="J7"/>
  <c r="J8"/>
  <c r="J9"/>
  <c r="I3"/>
  <c r="I4"/>
  <c r="I5"/>
  <c r="I6"/>
  <c r="I7"/>
  <c r="I8"/>
  <c r="I9"/>
  <c r="H3"/>
  <c r="H4"/>
  <c r="H5"/>
  <c r="H6"/>
  <c r="H7"/>
  <c r="H8"/>
  <c r="H9"/>
  <c r="G3"/>
  <c r="G4"/>
  <c r="G5"/>
  <c r="G6"/>
  <c r="G7"/>
  <c r="G8"/>
  <c r="G9"/>
  <c r="F3"/>
  <c r="F4"/>
  <c r="F5"/>
  <c r="F6"/>
  <c r="F7"/>
  <c r="F8"/>
  <c r="F9"/>
  <c r="E3"/>
  <c r="E4"/>
  <c r="E5"/>
  <c r="E6"/>
  <c r="E7"/>
  <c r="E8"/>
  <c r="E9"/>
  <c r="D3"/>
  <c r="D4"/>
  <c r="D5"/>
  <c r="D6"/>
  <c r="D7"/>
  <c r="D8"/>
  <c r="D9"/>
  <c r="C3"/>
  <c r="C4"/>
  <c r="C5"/>
  <c r="C6"/>
  <c r="C7"/>
  <c r="C8"/>
  <c r="C9"/>
  <c r="B3"/>
  <c r="B4"/>
  <c r="B5"/>
  <c r="B6"/>
  <c r="B7"/>
  <c r="B8"/>
  <c r="B9"/>
  <c r="B6" i="2"/>
  <c r="C6"/>
  <c r="D6"/>
  <c r="E6"/>
  <c r="F6"/>
  <c r="G6"/>
  <c r="H6"/>
  <c r="I6"/>
  <c r="J6"/>
  <c r="K6"/>
  <c r="L6"/>
  <c r="M6"/>
  <c r="N6"/>
  <c r="O6"/>
  <c r="P6"/>
  <c r="P7" i="15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7" i="14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7" i="13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7" i="7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7" i="6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6" i="12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5" i="2"/>
  <c r="O5"/>
  <c r="N5"/>
  <c r="M5"/>
  <c r="L5"/>
  <c r="K5"/>
  <c r="J5"/>
  <c r="I5"/>
  <c r="H5"/>
  <c r="G5"/>
  <c r="F5"/>
  <c r="E5"/>
  <c r="D5"/>
  <c r="C5"/>
  <c r="B5"/>
  <c r="P4"/>
  <c r="P3"/>
  <c r="O3"/>
  <c r="N3"/>
  <c r="M3"/>
  <c r="L3"/>
  <c r="K3"/>
  <c r="J3"/>
  <c r="I3"/>
  <c r="H3"/>
  <c r="G3"/>
  <c r="F3"/>
  <c r="E3"/>
  <c r="D3"/>
  <c r="C3"/>
  <c r="B3"/>
  <c r="P7" i="11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7" i="10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7" i="5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7" i="9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7" i="4"/>
  <c r="O7"/>
  <c r="N7"/>
  <c r="M7"/>
  <c r="L7"/>
  <c r="K7"/>
  <c r="J7"/>
  <c r="I7"/>
  <c r="H7"/>
  <c r="G7"/>
  <c r="F7"/>
  <c r="E7"/>
  <c r="D7"/>
  <c r="C7"/>
  <c r="B7"/>
  <c r="P6"/>
  <c r="O6"/>
  <c r="N6"/>
  <c r="M6"/>
  <c r="L6"/>
  <c r="K6"/>
  <c r="J6"/>
  <c r="I6"/>
  <c r="H6"/>
  <c r="G6"/>
  <c r="F6"/>
  <c r="E6"/>
  <c r="D6"/>
  <c r="C6"/>
  <c r="B6"/>
  <c r="P5"/>
  <c r="O5"/>
  <c r="N5"/>
  <c r="M5"/>
  <c r="L5"/>
  <c r="K5"/>
  <c r="J5"/>
  <c r="I5"/>
  <c r="H5"/>
  <c r="G5"/>
  <c r="F5"/>
  <c r="E5"/>
  <c r="D5"/>
  <c r="C5"/>
  <c r="B5"/>
  <c r="P4"/>
  <c r="O4"/>
  <c r="N4"/>
  <c r="M4"/>
  <c r="L4"/>
  <c r="K4"/>
  <c r="J4"/>
  <c r="I4"/>
  <c r="H4"/>
  <c r="G4"/>
  <c r="F4"/>
  <c r="E4"/>
  <c r="D4"/>
  <c r="C4"/>
  <c r="B4"/>
  <c r="P3"/>
  <c r="O3"/>
  <c r="N3"/>
  <c r="M3"/>
  <c r="L3"/>
  <c r="K3"/>
  <c r="J3"/>
  <c r="I3"/>
  <c r="H3"/>
  <c r="G3"/>
  <c r="F3"/>
  <c r="E3"/>
  <c r="D3"/>
  <c r="C3"/>
  <c r="B3"/>
  <c r="P10" i="8"/>
  <c r="P3" i="1"/>
  <c r="P4"/>
  <c r="P5"/>
  <c r="P6"/>
  <c r="P7"/>
  <c r="O3"/>
  <c r="O4"/>
  <c r="O5"/>
  <c r="O6"/>
  <c r="O7"/>
  <c r="N3"/>
  <c r="N4"/>
  <c r="N5"/>
  <c r="N6"/>
  <c r="N7"/>
  <c r="M3"/>
  <c r="M4"/>
  <c r="M5"/>
  <c r="M6"/>
  <c r="M7"/>
  <c r="L3"/>
  <c r="L4"/>
  <c r="L5"/>
  <c r="L6"/>
  <c r="L7"/>
  <c r="K3"/>
  <c r="K4"/>
  <c r="K5"/>
  <c r="K6"/>
  <c r="K7"/>
  <c r="J3"/>
  <c r="J4"/>
  <c r="J5"/>
  <c r="J6"/>
  <c r="J7"/>
  <c r="I3"/>
  <c r="I4"/>
  <c r="I5"/>
  <c r="I6"/>
  <c r="I7"/>
  <c r="H3"/>
  <c r="H4"/>
  <c r="H5"/>
  <c r="H6"/>
  <c r="H7"/>
  <c r="G3"/>
  <c r="G4"/>
  <c r="G5"/>
  <c r="G6"/>
  <c r="G7"/>
  <c r="F3"/>
  <c r="F4"/>
  <c r="F5"/>
  <c r="F6"/>
  <c r="F7"/>
  <c r="E3"/>
  <c r="E4"/>
  <c r="E5"/>
  <c r="E6"/>
  <c r="E7"/>
  <c r="D3"/>
  <c r="D4"/>
  <c r="D5"/>
  <c r="D6"/>
  <c r="D7"/>
  <c r="C3"/>
  <c r="C4"/>
  <c r="C5"/>
  <c r="C6"/>
  <c r="C7"/>
  <c r="B3"/>
  <c r="B4"/>
  <c r="B5"/>
  <c r="B6"/>
  <c r="B7"/>
  <c r="Q8" i="5" l="1"/>
  <c r="Q8" i="7"/>
  <c r="Q8" i="6"/>
  <c r="Q8" i="1"/>
  <c r="Q8" i="4"/>
  <c r="Q10" i="8"/>
  <c r="H10"/>
  <c r="C8" i="13"/>
  <c r="E8"/>
  <c r="G8"/>
  <c r="B8" i="14"/>
  <c r="D8"/>
  <c r="F8"/>
  <c r="H8"/>
  <c r="J8"/>
  <c r="L8"/>
  <c r="N8"/>
  <c r="P8"/>
  <c r="D10" i="8"/>
  <c r="L10"/>
  <c r="F10"/>
  <c r="J10"/>
  <c r="N10"/>
  <c r="C10"/>
  <c r="E10"/>
  <c r="G10"/>
  <c r="I10"/>
  <c r="K10"/>
  <c r="M10"/>
  <c r="O10"/>
  <c r="B8" i="4"/>
  <c r="D8"/>
  <c r="F8"/>
  <c r="H8"/>
  <c r="J8"/>
  <c r="L8"/>
  <c r="N8"/>
  <c r="P8"/>
  <c r="B8" i="6"/>
  <c r="D8"/>
  <c r="F8" i="13"/>
  <c r="H8"/>
  <c r="J8"/>
  <c r="L8"/>
  <c r="N8"/>
  <c r="P8"/>
  <c r="C8" i="14"/>
  <c r="E8"/>
  <c r="B10" s="1"/>
  <c r="G8"/>
  <c r="I8"/>
  <c r="K8"/>
  <c r="M8"/>
  <c r="O8"/>
  <c r="B8" i="15"/>
  <c r="D8"/>
  <c r="F8"/>
  <c r="H8"/>
  <c r="J8"/>
  <c r="L8"/>
  <c r="N8"/>
  <c r="P8"/>
  <c r="P8" i="1"/>
  <c r="B8" i="5"/>
  <c r="D8"/>
  <c r="F8"/>
  <c r="H8"/>
  <c r="J8"/>
  <c r="L8"/>
  <c r="N8"/>
  <c r="P8"/>
  <c r="C8" i="10"/>
  <c r="E8"/>
  <c r="G8"/>
  <c r="I8"/>
  <c r="K8"/>
  <c r="M8"/>
  <c r="O8"/>
  <c r="B7" i="12"/>
  <c r="D7"/>
  <c r="F7"/>
  <c r="H7"/>
  <c r="J7"/>
  <c r="L7"/>
  <c r="N7"/>
  <c r="P7"/>
  <c r="F8" i="6"/>
  <c r="H8"/>
  <c r="J8"/>
  <c r="L8"/>
  <c r="N8"/>
  <c r="P8"/>
  <c r="C8" i="7"/>
  <c r="E8"/>
  <c r="B10" s="1"/>
  <c r="G8"/>
  <c r="I8"/>
  <c r="K8"/>
  <c r="M8"/>
  <c r="O8"/>
  <c r="I8" i="13"/>
  <c r="K8"/>
  <c r="B8" i="7"/>
  <c r="D8"/>
  <c r="F8"/>
  <c r="H8"/>
  <c r="J8"/>
  <c r="L8"/>
  <c r="N8"/>
  <c r="P8"/>
  <c r="M8" i="13"/>
  <c r="B8" i="9"/>
  <c r="D8"/>
  <c r="F8"/>
  <c r="H8"/>
  <c r="J8"/>
  <c r="L8"/>
  <c r="N8"/>
  <c r="P8"/>
  <c r="C8" i="5"/>
  <c r="E8"/>
  <c r="B10" s="1"/>
  <c r="G8"/>
  <c r="I8"/>
  <c r="K8"/>
  <c r="M8"/>
  <c r="O8"/>
  <c r="B8" i="10"/>
  <c r="D8"/>
  <c r="F8"/>
  <c r="H8"/>
  <c r="J8"/>
  <c r="L8"/>
  <c r="N8"/>
  <c r="P8"/>
  <c r="C8" i="11"/>
  <c r="E8"/>
  <c r="G8"/>
  <c r="I8"/>
  <c r="K8"/>
  <c r="M8"/>
  <c r="O8"/>
  <c r="B7" i="2"/>
  <c r="D7"/>
  <c r="F7"/>
  <c r="H7"/>
  <c r="J7"/>
  <c r="L7"/>
  <c r="N7"/>
  <c r="P7"/>
  <c r="C7" i="12"/>
  <c r="E7"/>
  <c r="G7"/>
  <c r="I7"/>
  <c r="K7"/>
  <c r="M7"/>
  <c r="O7"/>
  <c r="C8" i="6"/>
  <c r="E8"/>
  <c r="B10" s="1"/>
  <c r="G8"/>
  <c r="I8"/>
  <c r="K8"/>
  <c r="M8"/>
  <c r="O8"/>
  <c r="L8" i="1"/>
  <c r="O8" i="13"/>
  <c r="B10" i="8"/>
  <c r="C8" i="15"/>
  <c r="E8"/>
  <c r="B10" s="1"/>
  <c r="G8"/>
  <c r="I8"/>
  <c r="K8"/>
  <c r="M8"/>
  <c r="O8"/>
  <c r="B8" i="13"/>
  <c r="D8"/>
  <c r="B8" i="11"/>
  <c r="D8"/>
  <c r="F8"/>
  <c r="H8"/>
  <c r="J8"/>
  <c r="L8"/>
  <c r="N8"/>
  <c r="P8"/>
  <c r="F8" i="1"/>
  <c r="N8"/>
  <c r="K8"/>
  <c r="M8"/>
  <c r="O8"/>
  <c r="C8" i="4"/>
  <c r="E8"/>
  <c r="B10" s="1"/>
  <c r="G8"/>
  <c r="I8"/>
  <c r="K8"/>
  <c r="M8"/>
  <c r="O8"/>
  <c r="C8" i="9"/>
  <c r="E8"/>
  <c r="G8"/>
  <c r="I8"/>
  <c r="K8"/>
  <c r="M8"/>
  <c r="O8"/>
  <c r="C7" i="2"/>
  <c r="E7"/>
  <c r="B9" s="1"/>
  <c r="G7"/>
  <c r="I7"/>
  <c r="K7"/>
  <c r="M7"/>
  <c r="O7"/>
  <c r="E8" i="1"/>
  <c r="B10" s="1"/>
  <c r="D8"/>
  <c r="H8"/>
  <c r="J8"/>
  <c r="C8"/>
  <c r="G8"/>
  <c r="I8"/>
  <c r="B8"/>
  <c r="B10" i="9" l="1"/>
  <c r="E9"/>
  <c r="B11" s="1"/>
  <c r="E9" i="10"/>
  <c r="B11" s="1"/>
  <c r="B10"/>
  <c r="E9" i="11"/>
  <c r="B11" s="1"/>
  <c r="B10"/>
  <c r="E8" i="12"/>
  <c r="B10" s="1"/>
  <c r="B9"/>
  <c r="E9" i="13"/>
  <c r="B11" s="1"/>
  <c r="B10"/>
  <c r="E9" i="14"/>
  <c r="B11" s="1"/>
  <c r="B12" i="8"/>
  <c r="E11"/>
  <c r="B13" s="1"/>
</calcChain>
</file>

<file path=xl/sharedStrings.xml><?xml version="1.0" encoding="utf-8"?>
<sst xmlns="http://schemas.openxmlformats.org/spreadsheetml/2006/main" count="996" uniqueCount="313">
  <si>
    <t>HP</t>
  </si>
  <si>
    <t>Strength</t>
  </si>
  <si>
    <t>Quickness</t>
  </si>
  <si>
    <t>Intelligence</t>
  </si>
  <si>
    <t>Will</t>
  </si>
  <si>
    <t>Psychic</t>
  </si>
  <si>
    <t>Vitality</t>
  </si>
  <si>
    <t>Charm</t>
  </si>
  <si>
    <t>Slashing</t>
  </si>
  <si>
    <t>Blunt</t>
  </si>
  <si>
    <t>Piercing</t>
  </si>
  <si>
    <t>Heat</t>
  </si>
  <si>
    <t>Cold</t>
  </si>
  <si>
    <t>Electric</t>
  </si>
  <si>
    <t>Force</t>
  </si>
  <si>
    <t>Total</t>
  </si>
  <si>
    <t>Lordstar</t>
  </si>
  <si>
    <t>Asura</t>
  </si>
  <si>
    <t>SilverMoon</t>
  </si>
  <si>
    <t>DragonSword</t>
  </si>
  <si>
    <t>Murakumo</t>
  </si>
  <si>
    <t>Obsidian</t>
  </si>
  <si>
    <t>ZeroSword</t>
  </si>
  <si>
    <t>CometBlade</t>
  </si>
  <si>
    <t>TwiggyRod</t>
  </si>
  <si>
    <t>SplashSword</t>
  </si>
  <si>
    <t>RuneSword</t>
  </si>
  <si>
    <t>Glirandly</t>
  </si>
  <si>
    <t>JackalSword</t>
  </si>
  <si>
    <t>Katana</t>
  </si>
  <si>
    <t>Osc-Sword</t>
  </si>
  <si>
    <t>SilverSpread</t>
  </si>
  <si>
    <t>TwinSword</t>
  </si>
  <si>
    <t>CeramicSword</t>
  </si>
  <si>
    <t>SamuraiSword</t>
  </si>
  <si>
    <t>LaserKnife</t>
  </si>
  <si>
    <t>FiendRod</t>
  </si>
  <si>
    <t>ShadowDagger</t>
  </si>
  <si>
    <t>KukriBlade</t>
  </si>
  <si>
    <t>BroadSword</t>
  </si>
  <si>
    <t>Knife</t>
  </si>
  <si>
    <t>SuperMissile</t>
  </si>
  <si>
    <t>BigMissile</t>
  </si>
  <si>
    <t>MissilePod</t>
  </si>
  <si>
    <t>DOBBY Bazooka</t>
  </si>
  <si>
    <t>HyperionBazooka</t>
  </si>
  <si>
    <t>HEAT Bazooka</t>
  </si>
  <si>
    <t>LightBazooka</t>
  </si>
  <si>
    <t>GhostCannon</t>
  </si>
  <si>
    <t>HG-Cannon</t>
  </si>
  <si>
    <t>GrainCannon</t>
  </si>
  <si>
    <t>IonCannon</t>
  </si>
  <si>
    <t>MachineVulcan</t>
  </si>
  <si>
    <t>LightVulcan</t>
  </si>
  <si>
    <t>JunkBazooka</t>
  </si>
  <si>
    <t>WaterCannon</t>
  </si>
  <si>
    <t>SonicCannon</t>
  </si>
  <si>
    <t>LightningCannon</t>
  </si>
  <si>
    <t>BeamCannon</t>
  </si>
  <si>
    <t>HyperBlaster</t>
  </si>
  <si>
    <t>LaserCarbine</t>
  </si>
  <si>
    <t>HandBlaster</t>
  </si>
  <si>
    <t>LightRifle</t>
  </si>
  <si>
    <t>LethalGun</t>
  </si>
  <si>
    <t>ZenGun</t>
  </si>
  <si>
    <t>LivingRifle</t>
  </si>
  <si>
    <t>DuelGun</t>
  </si>
  <si>
    <t>BehemothRifle</t>
  </si>
  <si>
    <t>SniperRifle</t>
  </si>
  <si>
    <t>EagleGun</t>
  </si>
  <si>
    <t>TroopRifle</t>
  </si>
  <si>
    <t>KillerRifle</t>
  </si>
  <si>
    <t>EasyRifle</t>
  </si>
  <si>
    <t>SecretBoard</t>
  </si>
  <si>
    <t>MemoryBoard</t>
  </si>
  <si>
    <t>JunkParts</t>
  </si>
  <si>
    <t>NakajimaBoard2</t>
  </si>
  <si>
    <t>NakajimaBoard</t>
  </si>
  <si>
    <t>OctopusBoard</t>
  </si>
  <si>
    <t>WonderBangle</t>
  </si>
  <si>
    <t>DurahanShield</t>
  </si>
  <si>
    <t>Mizukagami</t>
  </si>
  <si>
    <t>DragonShield</t>
  </si>
  <si>
    <t>GenbuShield</t>
  </si>
  <si>
    <t>ExcelShield</t>
  </si>
  <si>
    <t>ShellShield</t>
  </si>
  <si>
    <t>Buckler</t>
  </si>
  <si>
    <t>GoldenFleece</t>
  </si>
  <si>
    <t>MasterRobe</t>
  </si>
  <si>
    <t>HarmoniumArmor</t>
  </si>
  <si>
    <t>LivingArmor</t>
  </si>
  <si>
    <t>BoneBreast</t>
  </si>
  <si>
    <t>Protector</t>
  </si>
  <si>
    <t>BeastLeather</t>
  </si>
  <si>
    <t>PlutoArmor</t>
  </si>
  <si>
    <t>AngelArmor</t>
  </si>
  <si>
    <t>HyperScale</t>
  </si>
  <si>
    <t>CelestialLeather</t>
  </si>
  <si>
    <t>FireLeather</t>
  </si>
  <si>
    <t>ShadeRobe</t>
  </si>
  <si>
    <t>StardustRobe</t>
  </si>
  <si>
    <t>MoonlightRobe</t>
  </si>
  <si>
    <t>GlowRobe</t>
  </si>
  <si>
    <t>BlueElf</t>
  </si>
  <si>
    <t>DarkRobe</t>
  </si>
  <si>
    <t>WarLordArmor</t>
  </si>
  <si>
    <t>ElectroArmor</t>
  </si>
  <si>
    <t>ArmorVest</t>
  </si>
  <si>
    <t>HardLeather</t>
  </si>
  <si>
    <t>FiberVest</t>
  </si>
  <si>
    <t>GolemSuit</t>
  </si>
  <si>
    <t>RubberSuit</t>
  </si>
  <si>
    <t>SprigganSuit</t>
  </si>
  <si>
    <t>PoweredSuit</t>
  </si>
  <si>
    <t>CyberSuit</t>
  </si>
  <si>
    <t>JumpSuit</t>
  </si>
  <si>
    <t>CombatSuit</t>
  </si>
  <si>
    <t>PowerBelt</t>
  </si>
  <si>
    <t>SilkShirt</t>
  </si>
  <si>
    <t>CottonShirt</t>
  </si>
  <si>
    <t>Magihat</t>
  </si>
  <si>
    <t>MirrorGlass</t>
  </si>
  <si>
    <t>LaserScope</t>
  </si>
  <si>
    <t>JunkHelm</t>
  </si>
  <si>
    <t>HarmoniumBangle</t>
  </si>
  <si>
    <t>SH-Armlet</t>
  </si>
  <si>
    <t>NornsBangle</t>
  </si>
  <si>
    <t>OgreGlove</t>
  </si>
  <si>
    <t>CyberGlove</t>
  </si>
  <si>
    <t>ArmorGlove</t>
  </si>
  <si>
    <t>ShellBracer</t>
  </si>
  <si>
    <t>LeatherGlove</t>
  </si>
  <si>
    <t>DanceShoes</t>
  </si>
  <si>
    <t>SH-Anklet</t>
  </si>
  <si>
    <t>Catsocks</t>
  </si>
  <si>
    <t>FeatherBoots</t>
  </si>
  <si>
    <t>JetBoots</t>
  </si>
  <si>
    <t>RubberShoes</t>
  </si>
  <si>
    <t>LeatherBoots</t>
  </si>
  <si>
    <t>ThunderCharm</t>
  </si>
  <si>
    <t>SolGrail</t>
  </si>
  <si>
    <t>SleetCoin</t>
  </si>
  <si>
    <t>Bumper</t>
  </si>
  <si>
    <t>Magatama</t>
  </si>
  <si>
    <t>Junk</t>
  </si>
  <si>
    <t>CharmNecklace</t>
  </si>
  <si>
    <t>SandVessel</t>
  </si>
  <si>
    <t>Tao-TiehPattern</t>
  </si>
  <si>
    <t>UnicornTear</t>
  </si>
  <si>
    <t>KrisKnife</t>
  </si>
  <si>
    <t>PearlHeart</t>
  </si>
  <si>
    <t>PurpleEye</t>
  </si>
  <si>
    <t>SeaStone</t>
  </si>
  <si>
    <t>FeatherCharm</t>
  </si>
  <si>
    <t>WindShell</t>
  </si>
  <si>
    <t>EMES Tag</t>
  </si>
  <si>
    <t>HarmoniumEarring</t>
  </si>
  <si>
    <t>BloodChalice</t>
  </si>
  <si>
    <t>BoltCrystal</t>
  </si>
  <si>
    <t>IceCrystal</t>
  </si>
  <si>
    <t>FireCrystal</t>
  </si>
  <si>
    <t>SteelAmulet</t>
  </si>
  <si>
    <t>FlowerAmulet</t>
  </si>
  <si>
    <t>WingAmulet</t>
  </si>
  <si>
    <t>FangAmulet</t>
  </si>
  <si>
    <t>Cure</t>
  </si>
  <si>
    <t>PowerCure</t>
  </si>
  <si>
    <t>MaxCure</t>
  </si>
  <si>
    <t>SnakeOil</t>
  </si>
  <si>
    <t>LifeCandy</t>
  </si>
  <si>
    <t>BackPack</t>
  </si>
  <si>
    <t>RepairKit</t>
  </si>
  <si>
    <t>RottenMeat</t>
  </si>
  <si>
    <t>FlashBomb</t>
  </si>
  <si>
    <t>MagicStone</t>
  </si>
  <si>
    <t>LuckyCoin</t>
  </si>
  <si>
    <t>UnluckyCoin</t>
  </si>
  <si>
    <t>StunNeedle</t>
  </si>
  <si>
    <t>FiberHood</t>
  </si>
  <si>
    <t>Name</t>
  </si>
  <si>
    <t>Program Slots</t>
  </si>
  <si>
    <t>After chip:</t>
  </si>
  <si>
    <t>After Chip</t>
  </si>
  <si>
    <t>Genesis Skills</t>
  </si>
  <si>
    <t>CombatMastery (13)</t>
  </si>
  <si>
    <t>ShootingMastery (18)</t>
  </si>
  <si>
    <t>PluralSlash (22)</t>
  </si>
  <si>
    <t>MaxwellProgram (28)</t>
  </si>
  <si>
    <t>Shock Soldier (33)</t>
  </si>
  <si>
    <t>SelfRepair (35)</t>
  </si>
  <si>
    <t>ShootingMastery (11)</t>
  </si>
  <si>
    <t>CounterECM (16)</t>
  </si>
  <si>
    <t>Magnify (23)</t>
  </si>
  <si>
    <t>MaxwellProgram (24)</t>
  </si>
  <si>
    <t>SatelliteLinker (26)</t>
  </si>
  <si>
    <t>SelfRepair (36)</t>
  </si>
  <si>
    <t>KAMIKAZE-Crush (13)</t>
  </si>
  <si>
    <t>ShootingMastery (16)</t>
  </si>
  <si>
    <t>CombatMastery (21)</t>
  </si>
  <si>
    <t>PluralSlash (27)</t>
  </si>
  <si>
    <t>InterceptSystem (29)</t>
  </si>
  <si>
    <t>Shoot-All (32)</t>
  </si>
  <si>
    <t>MecSonata (37)</t>
  </si>
  <si>
    <t>ShootingMastery (14)</t>
  </si>
  <si>
    <t>MecSonata (25)</t>
  </si>
  <si>
    <t>Magnify (27)</t>
  </si>
  <si>
    <t>MaxwellProgram (29)</t>
  </si>
  <si>
    <t>SelfRepair (30)</t>
  </si>
  <si>
    <t>ShootingMastery (13)</t>
  </si>
  <si>
    <t>Shoot-All (23)</t>
  </si>
  <si>
    <t>InterceptSystem (24)</t>
  </si>
  <si>
    <t>Magnify (30)</t>
  </si>
  <si>
    <t>PluralSlash (18)</t>
  </si>
  <si>
    <t>CombatMastery (22)</t>
  </si>
  <si>
    <t>EnergySupply (25)</t>
  </si>
  <si>
    <t>Shock Soldier (27)</t>
  </si>
  <si>
    <t>Pop-Knight (31)</t>
  </si>
  <si>
    <t>Shoot-All (33)</t>
  </si>
  <si>
    <t>InterceptSystem (36)</t>
  </si>
  <si>
    <t>HammerCrush (14)</t>
  </si>
  <si>
    <t>CombatMastery (17)</t>
  </si>
  <si>
    <t>SelfRepair (20)</t>
  </si>
  <si>
    <t>ShootingMastery (22)</t>
  </si>
  <si>
    <t>InterceptSystem (26)</t>
  </si>
  <si>
    <t>Magnify (28)</t>
  </si>
  <si>
    <t>Shock Soldier (28)</t>
  </si>
  <si>
    <t>Shoot-All (31)</t>
  </si>
  <si>
    <t>MecSonata (35)</t>
  </si>
  <si>
    <t>PluralSlash (36)</t>
  </si>
  <si>
    <t>SelfRepair (19)</t>
  </si>
  <si>
    <t>CombatMastery (24)</t>
  </si>
  <si>
    <t>Magnify (32)</t>
  </si>
  <si>
    <t>Downloadable Skills</t>
  </si>
  <si>
    <t>HypnoFlash</t>
  </si>
  <si>
    <t>Jammer</t>
  </si>
  <si>
    <t>Evasion Rocket</t>
  </si>
  <si>
    <t>Evasion Bullet</t>
  </si>
  <si>
    <t>Evasion Laser</t>
  </si>
  <si>
    <t>MaxwellProgram</t>
  </si>
  <si>
    <t>MecSonata</t>
  </si>
  <si>
    <t>LogicBomb</t>
  </si>
  <si>
    <t>Magnify</t>
  </si>
  <si>
    <t>Virus</t>
  </si>
  <si>
    <t>TigerProgram</t>
  </si>
  <si>
    <t>DragonProgram</t>
  </si>
  <si>
    <t>SatelliteLinker</t>
  </si>
  <si>
    <t>Only available in T260's Quest</t>
  </si>
  <si>
    <t>Only available from MecGod outside of T260's Quest</t>
  </si>
  <si>
    <t>SelfRepair</t>
  </si>
  <si>
    <t>ShootingMastery</t>
  </si>
  <si>
    <t>CombatMastery</t>
  </si>
  <si>
    <t>CrossHair</t>
  </si>
  <si>
    <t>RangeFire</t>
  </si>
  <si>
    <t>EnergySupply</t>
  </si>
  <si>
    <t>Available in Red and T260's Quests only</t>
  </si>
  <si>
    <t>Kusanagi</t>
  </si>
  <si>
    <t>Twin Dragon</t>
  </si>
  <si>
    <t>Bolt Thrower</t>
  </si>
  <si>
    <t>Flame Thrower</t>
  </si>
  <si>
    <t>Thunderbolt</t>
  </si>
  <si>
    <t>AGUNI-MBX</t>
  </si>
  <si>
    <t>AGUNI-CP1</t>
  </si>
  <si>
    <t>AGUNI-SSP</t>
  </si>
  <si>
    <t>Hyperwear</t>
  </si>
  <si>
    <t>Defendwear</t>
  </si>
  <si>
    <t>Budowear</t>
  </si>
  <si>
    <t>Magicwear</t>
  </si>
  <si>
    <t>Egg Hat</t>
  </si>
  <si>
    <t>InfraScope</t>
  </si>
  <si>
    <t>Yolk Hat</t>
  </si>
  <si>
    <t>Iron Clogs</t>
  </si>
  <si>
    <t>RING/Lord</t>
  </si>
  <si>
    <t>RING/Fighter</t>
  </si>
  <si>
    <t>RING/Healer</t>
  </si>
  <si>
    <t>RING/Hermit</t>
  </si>
  <si>
    <t>RING/Hero</t>
  </si>
  <si>
    <t>RING/Schemer</t>
  </si>
  <si>
    <t>RING/Thief</t>
  </si>
  <si>
    <t>RING/Merchant</t>
  </si>
  <si>
    <t>RING/Guardian</t>
  </si>
  <si>
    <t>Antistone</t>
  </si>
  <si>
    <t>Status</t>
  </si>
  <si>
    <t>Sonic-immune</t>
  </si>
  <si>
    <t>Water-immune</t>
  </si>
  <si>
    <t>Water-immune, Sonic-immune, Gaze-immune</t>
  </si>
  <si>
    <t>Special</t>
  </si>
  <si>
    <t>Asura's Revenge</t>
  </si>
  <si>
    <t>MillionDollers</t>
  </si>
  <si>
    <t>BraveHeart</t>
  </si>
  <si>
    <t>FinalStrike</t>
  </si>
  <si>
    <t>ElementDissolve</t>
  </si>
  <si>
    <t>VictoryRune</t>
  </si>
  <si>
    <t>DirtyFang</t>
  </si>
  <si>
    <t>ShadowHold</t>
  </si>
  <si>
    <t>Paralyzer, BlasterSword</t>
  </si>
  <si>
    <t>DeathGaze</t>
  </si>
  <si>
    <t>SacredSong</t>
  </si>
  <si>
    <t>IronclogShot</t>
  </si>
  <si>
    <t>MysteryTap</t>
  </si>
  <si>
    <t>Gaze-immune, PhantasmShot</t>
  </si>
  <si>
    <t>QuickSand</t>
  </si>
  <si>
    <t>Genesis Skills from other Types</t>
  </si>
  <si>
    <t>Skills</t>
  </si>
  <si>
    <t>Skills (chipped)</t>
  </si>
  <si>
    <t>Special Note: Body Type 8 can only be obtained after Leonard gives</t>
  </si>
  <si>
    <t>T260 the Intelligence boosting chip.</t>
  </si>
  <si>
    <t>Upgrade PoweredSuit to SprigganSuit</t>
  </si>
  <si>
    <t>Base - Accelerator</t>
  </si>
  <si>
    <t>Base - MecBody</t>
  </si>
  <si>
    <t>Base - ECMSystem</t>
  </si>
  <si>
    <t>Base - FortBody</t>
  </si>
  <si>
    <t>Base - MiniPlant</t>
  </si>
  <si>
    <t>Ground-immune, anti-air susceptible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</si>
</sst>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0" xfId="0" applyNumberFormat="1"/>
    <xf numFmtId="0" fontId="0" fillId="0" borderId="0" xfId="0" applyFon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0" xfId="0" applyFill="1" applyBorder="1"/>
  </cellXfs>
  <cellStyles count="1">
    <cellStyle name="Normal" xfId="0" builtinId="0"/>
  </cellStyles>
  <dxfs count="32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workbookViewId="0">
      <selection activeCell="A7" sqref="A7"/>
    </sheetView>
  </sheetViews>
  <sheetFormatPr defaultRowHeight="15"/>
  <cols>
    <col min="1" max="1" width="15.140625" customWidth="1"/>
    <col min="2" max="2" width="8.42578125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6.140625" bestFit="1" customWidth="1"/>
    <col min="13" max="13" width="5.140625" bestFit="1" customWidth="1"/>
    <col min="14" max="14" width="5" bestFit="1" customWidth="1"/>
    <col min="15" max="15" width="15.7109375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308</v>
      </c>
      <c r="B2">
        <v>100</v>
      </c>
      <c r="C2">
        <v>5</v>
      </c>
      <c r="D2">
        <v>5</v>
      </c>
      <c r="E2">
        <v>5</v>
      </c>
      <c r="F2">
        <v>5</v>
      </c>
      <c r="G2">
        <v>5</v>
      </c>
      <c r="H2">
        <v>5</v>
      </c>
      <c r="I2">
        <v>5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A3" t="s">
        <v>54</v>
      </c>
      <c r="B3" s="2">
        <f t="shared" ref="B3:B9" si="0">IF(A3="","",VLOOKUP(A3,Equip, 2, FALSE))</f>
        <v>20</v>
      </c>
      <c r="C3" s="3">
        <f t="shared" ref="C3:C9" si="1">IF(A3="","",VLOOKUP(A3,Equip, 3, FALSE))</f>
        <v>5</v>
      </c>
      <c r="D3" s="3">
        <f t="shared" ref="D3:D9" si="2">IF(A3="","",VLOOKUP(A3,Equip, 4, FALSE))</f>
        <v>0</v>
      </c>
      <c r="E3" s="3">
        <f t="shared" ref="E3:E9" si="3">IF(A3="","",VLOOKUP(A3,Equip, 5, FALSE))</f>
        <v>0</v>
      </c>
      <c r="F3" s="3">
        <f t="shared" ref="F3:F9" si="4">IF(A3="","",VLOOKUP(A3,Equip, 6, FALSE))</f>
        <v>5</v>
      </c>
      <c r="G3" s="3">
        <f t="shared" ref="G3:G9" si="5">IF(A3="","",VLOOKUP(A3,Equip, 7, FALSE))</f>
        <v>0</v>
      </c>
      <c r="H3" s="3">
        <f t="shared" ref="H3:H9" si="6">IF(A3="","",VLOOKUP(A3,Equip, 8, FALSE))</f>
        <v>0</v>
      </c>
      <c r="I3" s="3">
        <f t="shared" ref="I3:I9" si="7">IF(A3="","",VLOOKUP(A3,Equip, 9, FALSE))</f>
        <v>0</v>
      </c>
      <c r="J3" s="3">
        <f t="shared" ref="J3:J9" si="8">IF(A3="","",VLOOKUP(A3,Equip, 10, FALSE))</f>
        <v>0</v>
      </c>
      <c r="K3" s="3">
        <f t="shared" ref="K3:K9" si="9">IF(A3="","",VLOOKUP(A3,Equip, 11, FALSE))</f>
        <v>0</v>
      </c>
      <c r="L3" s="3">
        <f t="shared" ref="L3:L9" si="10">IF(A3="","",VLOOKUP(A3,Equip, 12, FALSE))</f>
        <v>0</v>
      </c>
      <c r="M3" s="3">
        <f t="shared" ref="M3:M9" si="11">IF(A3="","",VLOOKUP(A3,Equip, 13, FALSE))</f>
        <v>0</v>
      </c>
      <c r="N3" s="3">
        <f t="shared" ref="N3:N9" si="12">IF(A3="","",VLOOKUP(A3,Equip, 14, FALSE))</f>
        <v>0</v>
      </c>
      <c r="O3" s="3">
        <f t="shared" ref="O3:O9" si="13">IF(A3="","",VLOOKUP(A3,Equip, 15, FALSE))</f>
        <v>0</v>
      </c>
      <c r="P3" s="3">
        <f t="shared" ref="P3:P9" si="14">IF(A3="","",VLOOKUP(A3,Equip, 16, FALSE))</f>
        <v>0</v>
      </c>
      <c r="Q3" s="4">
        <f>IF(A3="","",VLOOKUP(A3,gear, 17, FALSE))</f>
        <v>0</v>
      </c>
      <c r="R3">
        <f t="shared" ref="R3:R9" si="15">IF(A3="","",VLOOKUP(A3,gear, 18, FALSE))</f>
        <v>0</v>
      </c>
    </row>
    <row r="4" spans="1:18">
      <c r="A4" t="s">
        <v>171</v>
      </c>
      <c r="B4" s="5">
        <f t="shared" si="0"/>
        <v>5</v>
      </c>
      <c r="C4" s="6">
        <f t="shared" si="1"/>
        <v>0</v>
      </c>
      <c r="D4" s="6">
        <f t="shared" si="2"/>
        <v>0</v>
      </c>
      <c r="E4" s="6">
        <f t="shared" si="3"/>
        <v>0</v>
      </c>
      <c r="F4" s="6">
        <f t="shared" si="4"/>
        <v>0</v>
      </c>
      <c r="G4" s="6">
        <f t="shared" si="5"/>
        <v>0</v>
      </c>
      <c r="H4" s="6">
        <f t="shared" si="6"/>
        <v>0</v>
      </c>
      <c r="I4" s="6">
        <f t="shared" si="7"/>
        <v>1</v>
      </c>
      <c r="J4" s="6">
        <f t="shared" si="8"/>
        <v>0</v>
      </c>
      <c r="K4" s="6">
        <f t="shared" si="9"/>
        <v>0</v>
      </c>
      <c r="L4" s="6">
        <f t="shared" si="10"/>
        <v>0</v>
      </c>
      <c r="M4" s="6">
        <f t="shared" si="11"/>
        <v>0</v>
      </c>
      <c r="N4" s="6">
        <f t="shared" si="12"/>
        <v>0</v>
      </c>
      <c r="O4" s="6">
        <f t="shared" si="13"/>
        <v>0</v>
      </c>
      <c r="P4" s="6">
        <f t="shared" si="14"/>
        <v>0</v>
      </c>
      <c r="Q4" s="7">
        <f>IF(A4="","",VLOOKUP(A4,gear, 17, FALSE))</f>
        <v>0</v>
      </c>
      <c r="R4">
        <f t="shared" si="15"/>
        <v>0</v>
      </c>
    </row>
    <row r="5" spans="1:18">
      <c r="A5" t="s">
        <v>75</v>
      </c>
      <c r="B5" s="5">
        <f t="shared" si="0"/>
        <v>0</v>
      </c>
      <c r="C5" s="6">
        <f t="shared" si="1"/>
        <v>3</v>
      </c>
      <c r="D5" s="6">
        <f t="shared" si="2"/>
        <v>3</v>
      </c>
      <c r="E5" s="6">
        <f t="shared" si="3"/>
        <v>0</v>
      </c>
      <c r="F5" s="6">
        <f t="shared" si="4"/>
        <v>0</v>
      </c>
      <c r="G5" s="6">
        <f t="shared" si="5"/>
        <v>0</v>
      </c>
      <c r="H5" s="6">
        <f t="shared" si="6"/>
        <v>0</v>
      </c>
      <c r="I5" s="6">
        <f t="shared" si="7"/>
        <v>0</v>
      </c>
      <c r="J5" s="6">
        <f t="shared" si="8"/>
        <v>0</v>
      </c>
      <c r="K5" s="6">
        <f t="shared" si="9"/>
        <v>0</v>
      </c>
      <c r="L5" s="6">
        <f t="shared" si="10"/>
        <v>0</v>
      </c>
      <c r="M5" s="6">
        <f t="shared" si="11"/>
        <v>0</v>
      </c>
      <c r="N5" s="6">
        <f t="shared" si="12"/>
        <v>0</v>
      </c>
      <c r="O5" s="6">
        <f t="shared" si="13"/>
        <v>0</v>
      </c>
      <c r="P5" s="6">
        <f t="shared" si="14"/>
        <v>0</v>
      </c>
      <c r="Q5" s="7">
        <f>IF(A5="","",VLOOKUP(A5,gear, 17, FALSE))</f>
        <v>0</v>
      </c>
      <c r="R5">
        <f t="shared" si="15"/>
        <v>0</v>
      </c>
    </row>
    <row r="6" spans="1:18">
      <c r="A6" t="s">
        <v>75</v>
      </c>
      <c r="B6" s="5">
        <f t="shared" si="0"/>
        <v>0</v>
      </c>
      <c r="C6" s="6">
        <f t="shared" si="1"/>
        <v>3</v>
      </c>
      <c r="D6" s="6">
        <f t="shared" si="2"/>
        <v>3</v>
      </c>
      <c r="E6" s="6">
        <f t="shared" si="3"/>
        <v>0</v>
      </c>
      <c r="F6" s="6">
        <f t="shared" si="4"/>
        <v>0</v>
      </c>
      <c r="G6" s="6">
        <f t="shared" si="5"/>
        <v>0</v>
      </c>
      <c r="H6" s="6">
        <f t="shared" si="6"/>
        <v>0</v>
      </c>
      <c r="I6" s="6">
        <f t="shared" si="7"/>
        <v>0</v>
      </c>
      <c r="J6" s="6">
        <f t="shared" si="8"/>
        <v>0</v>
      </c>
      <c r="K6" s="6">
        <f t="shared" si="9"/>
        <v>0</v>
      </c>
      <c r="L6" s="6">
        <f t="shared" si="10"/>
        <v>0</v>
      </c>
      <c r="M6" s="6">
        <f t="shared" si="11"/>
        <v>0</v>
      </c>
      <c r="N6" s="6">
        <f t="shared" si="12"/>
        <v>0</v>
      </c>
      <c r="O6" s="6">
        <f t="shared" si="13"/>
        <v>0</v>
      </c>
      <c r="P6" s="6">
        <f t="shared" si="14"/>
        <v>0</v>
      </c>
      <c r="Q6" s="7">
        <f>IF(A6="","",VLOOKUP(A6,gear, 17, FALSE))</f>
        <v>0</v>
      </c>
      <c r="R6">
        <f t="shared" si="15"/>
        <v>0</v>
      </c>
    </row>
    <row r="7" spans="1:18">
      <c r="B7" s="5" t="str">
        <f t="shared" si="0"/>
        <v/>
      </c>
      <c r="C7" s="6" t="str">
        <f t="shared" si="1"/>
        <v/>
      </c>
      <c r="D7" s="6" t="str">
        <f t="shared" si="2"/>
        <v/>
      </c>
      <c r="E7" s="6" t="str">
        <f t="shared" si="3"/>
        <v/>
      </c>
      <c r="F7" s="6" t="str">
        <f t="shared" si="4"/>
        <v/>
      </c>
      <c r="G7" s="6" t="str">
        <f t="shared" si="5"/>
        <v/>
      </c>
      <c r="H7" s="6" t="str">
        <f t="shared" si="6"/>
        <v/>
      </c>
      <c r="I7" s="6" t="str">
        <f t="shared" si="7"/>
        <v/>
      </c>
      <c r="J7" s="6" t="str">
        <f t="shared" si="8"/>
        <v/>
      </c>
      <c r="K7" s="6" t="str">
        <f t="shared" si="9"/>
        <v/>
      </c>
      <c r="L7" s="6" t="str">
        <f t="shared" si="10"/>
        <v/>
      </c>
      <c r="M7" s="6" t="str">
        <f t="shared" si="11"/>
        <v/>
      </c>
      <c r="N7" s="6" t="str">
        <f t="shared" si="12"/>
        <v/>
      </c>
      <c r="O7" s="6" t="str">
        <f t="shared" si="13"/>
        <v/>
      </c>
      <c r="P7" s="6" t="str">
        <f t="shared" si="14"/>
        <v/>
      </c>
      <c r="Q7" s="7" t="str">
        <f>IF(A7="","",VLOOKUP(A7,gear, 17, FALSE))</f>
        <v/>
      </c>
      <c r="R7" t="str">
        <f t="shared" si="15"/>
        <v/>
      </c>
    </row>
    <row r="8" spans="1:18">
      <c r="B8" s="5" t="str">
        <f t="shared" si="0"/>
        <v/>
      </c>
      <c r="C8" s="6" t="str">
        <f t="shared" si="1"/>
        <v/>
      </c>
      <c r="D8" s="6" t="str">
        <f t="shared" si="2"/>
        <v/>
      </c>
      <c r="E8" s="6" t="str">
        <f t="shared" si="3"/>
        <v/>
      </c>
      <c r="F8" s="6" t="str">
        <f t="shared" si="4"/>
        <v/>
      </c>
      <c r="G8" s="6" t="str">
        <f t="shared" si="5"/>
        <v/>
      </c>
      <c r="H8" s="6" t="str">
        <f t="shared" si="6"/>
        <v/>
      </c>
      <c r="I8" s="6" t="str">
        <f t="shared" si="7"/>
        <v/>
      </c>
      <c r="J8" s="6" t="str">
        <f t="shared" si="8"/>
        <v/>
      </c>
      <c r="K8" s="6" t="str">
        <f t="shared" si="9"/>
        <v/>
      </c>
      <c r="L8" s="6" t="str">
        <f t="shared" si="10"/>
        <v/>
      </c>
      <c r="M8" s="6" t="str">
        <f t="shared" si="11"/>
        <v/>
      </c>
      <c r="N8" s="6" t="str">
        <f t="shared" si="12"/>
        <v/>
      </c>
      <c r="O8" s="6" t="str">
        <f t="shared" si="13"/>
        <v/>
      </c>
      <c r="P8" s="6" t="str">
        <f t="shared" si="14"/>
        <v/>
      </c>
      <c r="Q8" s="7" t="str">
        <f>IF(A8="","",VLOOKUP(A8,gear, 17, FALSE))</f>
        <v/>
      </c>
      <c r="R8" t="str">
        <f t="shared" si="15"/>
        <v/>
      </c>
    </row>
    <row r="9" spans="1:18">
      <c r="B9" s="8" t="str">
        <f t="shared" si="0"/>
        <v/>
      </c>
      <c r="C9" s="9" t="str">
        <f t="shared" si="1"/>
        <v/>
      </c>
      <c r="D9" s="9" t="str">
        <f t="shared" si="2"/>
        <v/>
      </c>
      <c r="E9" s="9" t="str">
        <f t="shared" si="3"/>
        <v/>
      </c>
      <c r="F9" s="9" t="str">
        <f t="shared" si="4"/>
        <v/>
      </c>
      <c r="G9" s="9" t="str">
        <f t="shared" si="5"/>
        <v/>
      </c>
      <c r="H9" s="9" t="str">
        <f t="shared" si="6"/>
        <v/>
      </c>
      <c r="I9" s="9" t="str">
        <f t="shared" si="7"/>
        <v/>
      </c>
      <c r="J9" s="9" t="str">
        <f t="shared" si="8"/>
        <v/>
      </c>
      <c r="K9" s="9" t="str">
        <f t="shared" si="9"/>
        <v/>
      </c>
      <c r="L9" s="9" t="str">
        <f t="shared" si="10"/>
        <v/>
      </c>
      <c r="M9" s="9" t="str">
        <f t="shared" si="11"/>
        <v/>
      </c>
      <c r="N9" s="9" t="str">
        <f t="shared" si="12"/>
        <v/>
      </c>
      <c r="O9" s="9" t="str">
        <f t="shared" si="13"/>
        <v/>
      </c>
      <c r="P9" s="9" t="str">
        <f t="shared" si="14"/>
        <v/>
      </c>
      <c r="Q9" s="10" t="str">
        <f>IF(A9="","",VLOOKUP(A9,gear, 17, FALSE))</f>
        <v/>
      </c>
      <c r="R9" t="str">
        <f t="shared" si="15"/>
        <v/>
      </c>
    </row>
    <row r="10" spans="1:18">
      <c r="A10" t="s">
        <v>15</v>
      </c>
      <c r="B10">
        <f>SUM(B2:B9)</f>
        <v>125</v>
      </c>
      <c r="C10">
        <f t="shared" ref="C10:P10" si="16">SUM(C2:C9)</f>
        <v>16</v>
      </c>
      <c r="D10">
        <f t="shared" si="16"/>
        <v>11</v>
      </c>
      <c r="E10">
        <f t="shared" si="16"/>
        <v>5</v>
      </c>
      <c r="F10">
        <f t="shared" si="16"/>
        <v>10</v>
      </c>
      <c r="G10">
        <f t="shared" si="16"/>
        <v>5</v>
      </c>
      <c r="H10">
        <f t="shared" si="16"/>
        <v>5</v>
      </c>
      <c r="I10">
        <f t="shared" si="16"/>
        <v>6</v>
      </c>
      <c r="J10">
        <f t="shared" si="16"/>
        <v>10</v>
      </c>
      <c r="K10">
        <f t="shared" si="16"/>
        <v>10</v>
      </c>
      <c r="L10">
        <f t="shared" si="16"/>
        <v>15</v>
      </c>
      <c r="M10">
        <f t="shared" si="16"/>
        <v>10</v>
      </c>
      <c r="N10">
        <f t="shared" si="16"/>
        <v>10</v>
      </c>
      <c r="O10">
        <f t="shared" si="16"/>
        <v>6</v>
      </c>
      <c r="P10">
        <f t="shared" si="16"/>
        <v>6</v>
      </c>
      <c r="Q10">
        <f>SUM(Q2:Q9)</f>
        <v>6</v>
      </c>
    </row>
    <row r="11" spans="1:18">
      <c r="D11" t="s">
        <v>181</v>
      </c>
      <c r="E11">
        <f>E10+27</f>
        <v>32</v>
      </c>
    </row>
    <row r="12" spans="1:18">
      <c r="A12" t="s">
        <v>180</v>
      </c>
      <c r="B12" s="11">
        <f>IF(E10&lt;99, INT(E10/16)+2, INT(99/16)+2)</f>
        <v>2</v>
      </c>
    </row>
    <row r="13" spans="1:18">
      <c r="A13" t="s">
        <v>182</v>
      </c>
      <c r="B13" s="11">
        <f>IF(E11&lt;99, INT(E11/16)+2, INT(99/16)+2)</f>
        <v>4</v>
      </c>
    </row>
    <row r="15" spans="1:18">
      <c r="A15" t="s">
        <v>183</v>
      </c>
      <c r="E15" t="s">
        <v>301</v>
      </c>
      <c r="L15" s="1" t="s">
        <v>302</v>
      </c>
      <c r="O15" s="1" t="s">
        <v>303</v>
      </c>
    </row>
    <row r="16" spans="1:18">
      <c r="B16" t="s">
        <v>184</v>
      </c>
      <c r="F16" t="s">
        <v>190</v>
      </c>
      <c r="I16">
        <v>2</v>
      </c>
      <c r="L16" s="16"/>
      <c r="O16" s="16"/>
    </row>
    <row r="17" spans="1:15">
      <c r="B17" t="s">
        <v>185</v>
      </c>
      <c r="F17" t="s">
        <v>196</v>
      </c>
      <c r="I17">
        <v>3</v>
      </c>
      <c r="L17" s="17"/>
      <c r="O17" s="17"/>
    </row>
    <row r="18" spans="1:15">
      <c r="B18" t="s">
        <v>186</v>
      </c>
      <c r="F18" t="s">
        <v>219</v>
      </c>
      <c r="I18">
        <v>7</v>
      </c>
      <c r="L18" s="1"/>
      <c r="O18" s="17"/>
    </row>
    <row r="19" spans="1:15">
      <c r="B19" t="s">
        <v>187</v>
      </c>
      <c r="F19" t="s">
        <v>191</v>
      </c>
      <c r="I19">
        <v>2</v>
      </c>
      <c r="L19" s="1"/>
      <c r="O19" s="17"/>
    </row>
    <row r="20" spans="1:15">
      <c r="B20" t="s">
        <v>188</v>
      </c>
      <c r="F20" t="s">
        <v>212</v>
      </c>
      <c r="I20">
        <v>6</v>
      </c>
      <c r="L20" s="1"/>
      <c r="O20" s="1"/>
    </row>
    <row r="21" spans="1:15">
      <c r="B21" t="s">
        <v>189</v>
      </c>
      <c r="F21" t="s">
        <v>229</v>
      </c>
      <c r="I21">
        <v>8</v>
      </c>
      <c r="L21" s="1"/>
      <c r="O21" s="1"/>
    </row>
    <row r="22" spans="1:15">
      <c r="F22" t="s">
        <v>192</v>
      </c>
      <c r="I22">
        <v>2</v>
      </c>
      <c r="L22" s="1"/>
      <c r="O22" s="1"/>
    </row>
    <row r="23" spans="1:15">
      <c r="A23" t="s">
        <v>232</v>
      </c>
      <c r="F23" t="s">
        <v>209</v>
      </c>
      <c r="I23">
        <v>5</v>
      </c>
      <c r="L23" s="1"/>
      <c r="O23" s="1"/>
    </row>
    <row r="24" spans="1:15">
      <c r="B24" t="s">
        <v>233</v>
      </c>
      <c r="F24" t="s">
        <v>193</v>
      </c>
      <c r="I24">
        <v>2</v>
      </c>
      <c r="L24" s="1"/>
      <c r="O24" s="1"/>
    </row>
    <row r="25" spans="1:15">
      <c r="B25" t="s">
        <v>234</v>
      </c>
      <c r="F25" t="s">
        <v>210</v>
      </c>
      <c r="I25">
        <v>5</v>
      </c>
      <c r="L25" s="1"/>
      <c r="O25" s="1"/>
    </row>
    <row r="26" spans="1:15">
      <c r="B26" t="s">
        <v>235</v>
      </c>
      <c r="F26" t="s">
        <v>204</v>
      </c>
      <c r="I26">
        <v>4</v>
      </c>
      <c r="L26" s="1"/>
    </row>
    <row r="27" spans="1:15">
      <c r="B27" t="s">
        <v>236</v>
      </c>
      <c r="F27" t="s">
        <v>214</v>
      </c>
      <c r="I27">
        <v>6</v>
      </c>
    </row>
    <row r="28" spans="1:15">
      <c r="B28" t="s">
        <v>237</v>
      </c>
      <c r="F28" t="s">
        <v>194</v>
      </c>
      <c r="I28">
        <v>2</v>
      </c>
    </row>
    <row r="29" spans="1:15">
      <c r="B29" t="s">
        <v>238</v>
      </c>
      <c r="F29" t="s">
        <v>215</v>
      </c>
      <c r="I29">
        <v>6</v>
      </c>
    </row>
    <row r="30" spans="1:15">
      <c r="B30" t="s">
        <v>239</v>
      </c>
      <c r="F30" t="s">
        <v>216</v>
      </c>
      <c r="I30">
        <v>6</v>
      </c>
    </row>
    <row r="31" spans="1:15">
      <c r="B31" t="s">
        <v>240</v>
      </c>
    </row>
    <row r="32" spans="1:15">
      <c r="B32" t="s">
        <v>241</v>
      </c>
    </row>
    <row r="33" spans="1:2">
      <c r="B33" s="14" t="s">
        <v>242</v>
      </c>
    </row>
    <row r="34" spans="1:2">
      <c r="B34" s="13" t="s">
        <v>243</v>
      </c>
    </row>
    <row r="35" spans="1:2">
      <c r="B35" s="14" t="s">
        <v>244</v>
      </c>
    </row>
    <row r="36" spans="1:2">
      <c r="B36" s="14" t="s">
        <v>245</v>
      </c>
    </row>
    <row r="38" spans="1:2">
      <c r="A38" s="14" t="s">
        <v>246</v>
      </c>
    </row>
    <row r="39" spans="1:2">
      <c r="A39" s="13" t="s">
        <v>247</v>
      </c>
    </row>
  </sheetData>
  <conditionalFormatting sqref="L17">
    <cfRule type="expression" dxfId="19" priority="36">
      <formula>$B$12=2</formula>
    </cfRule>
  </conditionalFormatting>
  <conditionalFormatting sqref="L18">
    <cfRule type="expression" dxfId="18" priority="29">
      <formula>$B$12&gt;2</formula>
    </cfRule>
    <cfRule type="expression" dxfId="17" priority="35">
      <formula>$B$12=3</formula>
    </cfRule>
  </conditionalFormatting>
  <conditionalFormatting sqref="L19">
    <cfRule type="expression" dxfId="16" priority="28">
      <formula>$B$12&gt;3</formula>
    </cfRule>
    <cfRule type="expression" dxfId="15" priority="34">
      <formula>$B$12=4</formula>
    </cfRule>
  </conditionalFormatting>
  <conditionalFormatting sqref="L20">
    <cfRule type="expression" dxfId="14" priority="27">
      <formula>$B$12&gt;4</formula>
    </cfRule>
    <cfRule type="expression" dxfId="13" priority="33">
      <formula>$B$12=5</formula>
    </cfRule>
  </conditionalFormatting>
  <conditionalFormatting sqref="L21">
    <cfRule type="expression" dxfId="12" priority="26">
      <formula>$B$12&gt;5</formula>
    </cfRule>
    <cfRule type="expression" dxfId="11" priority="32">
      <formula>$B$12=6</formula>
    </cfRule>
  </conditionalFormatting>
  <conditionalFormatting sqref="L22">
    <cfRule type="expression" dxfId="10" priority="25">
      <formula>$B$12&gt;6</formula>
    </cfRule>
    <cfRule type="expression" dxfId="9" priority="31">
      <formula>$B$12=7</formula>
    </cfRule>
  </conditionalFormatting>
  <conditionalFormatting sqref="L23">
    <cfRule type="expression" dxfId="8" priority="30">
      <formula>$B$12=8</formula>
    </cfRule>
  </conditionalFormatting>
  <conditionalFormatting sqref="O19">
    <cfRule type="expression" dxfId="7" priority="8">
      <formula>$B$13=4</formula>
    </cfRule>
  </conditionalFormatting>
  <conditionalFormatting sqref="O20">
    <cfRule type="expression" dxfId="6" priority="6">
      <formula>$B$13&gt;4</formula>
    </cfRule>
    <cfRule type="expression" dxfId="5" priority="7">
      <formula>$B$13=5</formula>
    </cfRule>
  </conditionalFormatting>
  <conditionalFormatting sqref="O21">
    <cfRule type="expression" dxfId="4" priority="4">
      <formula>$B$13&gt;5</formula>
    </cfRule>
    <cfRule type="expression" dxfId="3" priority="5">
      <formula>$B$13=6</formula>
    </cfRule>
  </conditionalFormatting>
  <conditionalFormatting sqref="O22">
    <cfRule type="expression" dxfId="2" priority="2">
      <formula>$B$13&gt;6</formula>
    </cfRule>
    <cfRule type="expression" dxfId="1" priority="3">
      <formula>$B$13=7</formula>
    </cfRule>
  </conditionalFormatting>
  <conditionalFormatting sqref="O23">
    <cfRule type="expression" dxfId="0" priority="1">
      <formula>$B$13=8</formula>
    </cfRule>
  </conditionalFormatting>
  <dataValidations count="1">
    <dataValidation type="list" allowBlank="1" showInputMessage="1" showErrorMessage="1" sqref="A3:A9">
      <formula1>Name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42"/>
  <sheetViews>
    <sheetView topLeftCell="D1" workbookViewId="0">
      <selection activeCell="P12" sqref="P12"/>
    </sheetView>
  </sheetViews>
  <sheetFormatPr defaultRowHeight="15"/>
  <cols>
    <col min="1" max="1" width="16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6.140625" bestFit="1" customWidth="1"/>
    <col min="13" max="13" width="5.140625" bestFit="1" customWidth="1"/>
    <col min="14" max="14" width="5" bestFit="1" customWidth="1"/>
    <col min="15" max="15" width="7.4257812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311</v>
      </c>
      <c r="B2">
        <v>120</v>
      </c>
      <c r="C2">
        <v>15</v>
      </c>
      <c r="D2">
        <v>5</v>
      </c>
      <c r="E2">
        <v>25</v>
      </c>
      <c r="F2">
        <v>35</v>
      </c>
      <c r="G2">
        <v>5</v>
      </c>
      <c r="H2">
        <v>15</v>
      </c>
      <c r="I2">
        <v>5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A3" t="s">
        <v>74</v>
      </c>
      <c r="B3" s="2">
        <f>IF(A3="","",VLOOKUP(A3,Equip, 2, FALSE))</f>
        <v>100</v>
      </c>
      <c r="C3" s="3">
        <f>IF(A3="","",VLOOKUP(A3,Equip, 3, FALSE))</f>
        <v>0</v>
      </c>
      <c r="D3" s="3">
        <f>IF(A3="","",VLOOKUP(A3,Equip, 4, FALSE))</f>
        <v>20</v>
      </c>
      <c r="E3" s="3">
        <f>IF(A3="","",VLOOKUP(A3,Equip, 5, FALSE))</f>
        <v>25</v>
      </c>
      <c r="F3" s="3">
        <f>IF(A3="","",VLOOKUP(A3,Equip, 6, FALSE))</f>
        <v>0</v>
      </c>
      <c r="G3" s="3">
        <f>IF(A3="","",VLOOKUP(A3,Equip, 7, FALSE))</f>
        <v>0</v>
      </c>
      <c r="H3" s="3">
        <f>IF(A3="","",VLOOKUP(A3,Equip, 8, FALSE))</f>
        <v>0</v>
      </c>
      <c r="I3" s="3">
        <f>IF(A3="","",VLOOKUP(A3,Equip, 9, FALSE))</f>
        <v>0</v>
      </c>
      <c r="J3" s="3">
        <f>IF(A3="","",VLOOKUP(A3,Equip, 10, FALSE))</f>
        <v>0</v>
      </c>
      <c r="K3" s="3">
        <f>IF(A3="","",VLOOKUP(A3,Equip, 11, FALSE))</f>
        <v>0</v>
      </c>
      <c r="L3" s="3">
        <f>IF(A3="","",VLOOKUP(A3,Equip, 12, FALSE))</f>
        <v>0</v>
      </c>
      <c r="M3" s="3">
        <f>IF(A3="","",VLOOKUP(A3,Equip, 13, FALSE))</f>
        <v>0</v>
      </c>
      <c r="N3" s="3">
        <f>IF(A3="","",VLOOKUP(A3,Equip, 14, FALSE))</f>
        <v>0</v>
      </c>
      <c r="O3" s="3">
        <f>IF(A3="","",VLOOKUP(A3,Equip, 15, FALSE))</f>
        <v>0</v>
      </c>
      <c r="P3" s="3">
        <f>IF(A3="","",VLOOKUP(A3,Equip, 16, FALSE))</f>
        <v>0</v>
      </c>
      <c r="Q3" s="4">
        <f>IF(A3="","",VLOOKUP(A3,gear, 17, FALSE))</f>
        <v>0</v>
      </c>
      <c r="R3">
        <f>IF(A3="","",VLOOKUP(A3,gear, 18, FALSE))</f>
        <v>0</v>
      </c>
    </row>
    <row r="4" spans="1:18">
      <c r="A4" t="s">
        <v>76</v>
      </c>
      <c r="B4" s="5">
        <f>IF(A4="","",VLOOKUP(A4,Equip, 2, FALSE))</f>
        <v>100</v>
      </c>
      <c r="C4" s="6">
        <f>IF(A4="","",VLOOKUP(A4,Equip, 3, FALSE))</f>
        <v>0</v>
      </c>
      <c r="D4" s="6">
        <f>IF(A4="","",VLOOKUP(A4,Equip, 4, FALSE))</f>
        <v>15</v>
      </c>
      <c r="E4" s="6">
        <f>IF(A4="","",VLOOKUP(A4,Equip, 5, FALSE))</f>
        <v>15</v>
      </c>
      <c r="F4" s="6">
        <f>IF(A4="","",VLOOKUP(A4,Equip, 6, FALSE))</f>
        <v>15</v>
      </c>
      <c r="G4" s="6">
        <f>IF(A4="","",VLOOKUP(A4,Equip, 7, FALSE))</f>
        <v>0</v>
      </c>
      <c r="H4" s="6">
        <f>IF(A4="","",VLOOKUP(A4,Equip, 8, FALSE))</f>
        <v>0</v>
      </c>
      <c r="I4" s="6">
        <f>IF(A4="","",VLOOKUP(A4,Equip, 9, FALSE))</f>
        <v>0</v>
      </c>
      <c r="J4" s="6">
        <f>IF(A4="","",VLOOKUP(A4,Equip, 10, FALSE))</f>
        <v>0</v>
      </c>
      <c r="K4" s="6">
        <f>IF(A4="","",VLOOKUP(A4,Equip, 11, FALSE))</f>
        <v>0</v>
      </c>
      <c r="L4" s="6">
        <f>IF(A4="","",VLOOKUP(A4,Equip, 12, FALSE))</f>
        <v>0</v>
      </c>
      <c r="M4" s="6">
        <f>IF(A4="","",VLOOKUP(A4,Equip, 13, FALSE))</f>
        <v>0</v>
      </c>
      <c r="N4" s="6">
        <f>IF(A4="","",VLOOKUP(A4,Equip, 14, FALSE))</f>
        <v>0</v>
      </c>
      <c r="O4" s="6">
        <f>IF(A4="","",VLOOKUP(A4,Equip, 15, FALSE))</f>
        <v>0</v>
      </c>
      <c r="P4" s="6">
        <f>IF(A4="","",VLOOKUP(A4,Equip, 16, FALSE))</f>
        <v>0</v>
      </c>
      <c r="Q4" s="7">
        <f>IF(A4="","",VLOOKUP(A4,gear, 17, FALSE))</f>
        <v>0</v>
      </c>
      <c r="R4">
        <f>IF(A4="","",VLOOKUP(A4,gear, 18, FALSE))</f>
        <v>0</v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320</v>
      </c>
      <c r="C8">
        <f t="shared" ref="C8:P8" si="0">SUM(C2:C7)</f>
        <v>15</v>
      </c>
      <c r="D8">
        <f t="shared" si="0"/>
        <v>40</v>
      </c>
      <c r="E8">
        <f t="shared" si="0"/>
        <v>65</v>
      </c>
      <c r="F8">
        <f t="shared" si="0"/>
        <v>50</v>
      </c>
      <c r="G8">
        <f t="shared" si="0"/>
        <v>5</v>
      </c>
      <c r="H8">
        <f t="shared" si="0"/>
        <v>15</v>
      </c>
      <c r="I8">
        <f t="shared" si="0"/>
        <v>5</v>
      </c>
      <c r="J8">
        <f t="shared" si="0"/>
        <v>10</v>
      </c>
      <c r="K8">
        <f t="shared" si="0"/>
        <v>10</v>
      </c>
      <c r="L8">
        <f t="shared" si="0"/>
        <v>15</v>
      </c>
      <c r="M8">
        <f t="shared" si="0"/>
        <v>10</v>
      </c>
      <c r="N8">
        <f t="shared" si="0"/>
        <v>10</v>
      </c>
      <c r="O8">
        <f t="shared" si="0"/>
        <v>6</v>
      </c>
      <c r="P8">
        <f t="shared" si="0"/>
        <v>6</v>
      </c>
      <c r="Q8">
        <f>SUM(Q2:Q7)</f>
        <v>6</v>
      </c>
    </row>
    <row r="10" spans="1:18">
      <c r="A10" t="s">
        <v>180</v>
      </c>
      <c r="B10" s="11">
        <f>IF(E8&lt;99, INT(E8/16)+2, INT(99/16)+2)</f>
        <v>6</v>
      </c>
    </row>
    <row r="12" spans="1:18">
      <c r="A12" t="s">
        <v>183</v>
      </c>
      <c r="L12" s="1" t="s">
        <v>302</v>
      </c>
    </row>
    <row r="13" spans="1:18">
      <c r="B13" t="s">
        <v>251</v>
      </c>
      <c r="L13" s="16" t="s">
        <v>251</v>
      </c>
    </row>
    <row r="14" spans="1:18">
      <c r="B14" t="s">
        <v>252</v>
      </c>
      <c r="L14" s="17" t="s">
        <v>252</v>
      </c>
    </row>
    <row r="15" spans="1:18">
      <c r="B15" t="s">
        <v>197</v>
      </c>
      <c r="L15" s="17"/>
    </row>
    <row r="16" spans="1:18">
      <c r="B16" t="s">
        <v>212</v>
      </c>
      <c r="L16" s="1"/>
    </row>
    <row r="17" spans="1:12">
      <c r="B17" t="s">
        <v>213</v>
      </c>
      <c r="L17" s="1"/>
    </row>
    <row r="18" spans="1:12">
      <c r="B18" t="s">
        <v>214</v>
      </c>
      <c r="L18" s="1"/>
    </row>
    <row r="19" spans="1:12">
      <c r="B19" t="s">
        <v>215</v>
      </c>
      <c r="L19" s="1"/>
    </row>
    <row r="20" spans="1:12">
      <c r="B20" t="s">
        <v>216</v>
      </c>
    </row>
    <row r="21" spans="1:12">
      <c r="B21" t="s">
        <v>217</v>
      </c>
    </row>
    <row r="22" spans="1:12">
      <c r="B22" t="s">
        <v>218</v>
      </c>
    </row>
    <row r="24" spans="1:12">
      <c r="A24" t="s">
        <v>232</v>
      </c>
    </row>
    <row r="25" spans="1:12">
      <c r="B25" t="s">
        <v>233</v>
      </c>
    </row>
    <row r="26" spans="1:12">
      <c r="B26" t="s">
        <v>234</v>
      </c>
    </row>
    <row r="27" spans="1:12">
      <c r="B27" t="s">
        <v>235</v>
      </c>
    </row>
    <row r="28" spans="1:12">
      <c r="B28" t="s">
        <v>237</v>
      </c>
    </row>
    <row r="29" spans="1:12">
      <c r="B29" t="s">
        <v>236</v>
      </c>
    </row>
    <row r="30" spans="1:12">
      <c r="B30" t="s">
        <v>239</v>
      </c>
    </row>
    <row r="31" spans="1:12">
      <c r="B31" t="s">
        <v>240</v>
      </c>
    </row>
    <row r="32" spans="1:12">
      <c r="B32" t="s">
        <v>238</v>
      </c>
    </row>
    <row r="33" spans="1:2">
      <c r="B33" t="s">
        <v>248</v>
      </c>
    </row>
    <row r="34" spans="1:2">
      <c r="B34" t="s">
        <v>241</v>
      </c>
    </row>
    <row r="35" spans="1:2">
      <c r="B35" s="14" t="s">
        <v>242</v>
      </c>
    </row>
    <row r="36" spans="1:2">
      <c r="B36" s="13" t="s">
        <v>243</v>
      </c>
    </row>
    <row r="37" spans="1:2">
      <c r="B37" s="15" t="s">
        <v>244</v>
      </c>
    </row>
    <row r="38" spans="1:2">
      <c r="B38" s="15" t="s">
        <v>245</v>
      </c>
    </row>
    <row r="40" spans="1:2">
      <c r="A40" s="14" t="s">
        <v>246</v>
      </c>
    </row>
    <row r="41" spans="1:2">
      <c r="A41" s="13" t="s">
        <v>247</v>
      </c>
    </row>
    <row r="42" spans="1:2">
      <c r="A42" s="15" t="s">
        <v>254</v>
      </c>
    </row>
  </sheetData>
  <conditionalFormatting sqref="L14">
    <cfRule type="expression" dxfId="152" priority="21">
      <formula>$B$12=2</formula>
    </cfRule>
  </conditionalFormatting>
  <conditionalFormatting sqref="L15">
    <cfRule type="expression" dxfId="151" priority="10">
      <formula>$B$10=3</formula>
    </cfRule>
    <cfRule type="expression" dxfId="150" priority="19">
      <formula>$B$12&gt;2</formula>
    </cfRule>
    <cfRule type="expression" dxfId="149" priority="20">
      <formula>$B$12=3</formula>
    </cfRule>
  </conditionalFormatting>
  <conditionalFormatting sqref="L16">
    <cfRule type="expression" dxfId="148" priority="8">
      <formula>$B$10&gt;3</formula>
    </cfRule>
    <cfRule type="expression" dxfId="147" priority="9">
      <formula>$B$10=4</formula>
    </cfRule>
    <cfRule type="expression" dxfId="146" priority="17">
      <formula>$B$12&gt;3</formula>
    </cfRule>
    <cfRule type="expression" dxfId="145" priority="18">
      <formula>$B$12=4</formula>
    </cfRule>
  </conditionalFormatting>
  <conditionalFormatting sqref="L17">
    <cfRule type="expression" dxfId="144" priority="6">
      <formula>$B$10&gt;4</formula>
    </cfRule>
    <cfRule type="expression" dxfId="143" priority="7">
      <formula>$B$10=5</formula>
    </cfRule>
    <cfRule type="expression" dxfId="142" priority="15">
      <formula>$B$12&gt;4</formula>
    </cfRule>
    <cfRule type="expression" dxfId="141" priority="16">
      <formula>$B$12=5</formula>
    </cfRule>
  </conditionalFormatting>
  <conditionalFormatting sqref="L18">
    <cfRule type="expression" dxfId="140" priority="4">
      <formula>$B$10&gt;5</formula>
    </cfRule>
    <cfRule type="expression" dxfId="139" priority="5">
      <formula>$B$10=6</formula>
    </cfRule>
    <cfRule type="expression" dxfId="138" priority="13">
      <formula>$B$12&gt;5</formula>
    </cfRule>
    <cfRule type="expression" dxfId="137" priority="14">
      <formula>$B$12=6</formula>
    </cfRule>
  </conditionalFormatting>
  <conditionalFormatting sqref="L19">
    <cfRule type="expression" dxfId="136" priority="2">
      <formula>$B$10&gt;6</formula>
    </cfRule>
    <cfRule type="expression" dxfId="135" priority="3">
      <formula>$B$10=7</formula>
    </cfRule>
    <cfRule type="expression" dxfId="134" priority="11">
      <formula>$B$12&gt;6</formula>
    </cfRule>
    <cfRule type="expression" dxfId="133" priority="12">
      <formula>$B$12=7</formula>
    </cfRule>
  </conditionalFormatting>
  <conditionalFormatting sqref="L20">
    <cfRule type="expression" dxfId="132" priority="1">
      <formula>$B$10=8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39"/>
  <sheetViews>
    <sheetView topLeftCell="C1" workbookViewId="0">
      <selection activeCell="L15" sqref="L15"/>
    </sheetView>
  </sheetViews>
  <sheetFormatPr defaultRowHeight="15"/>
  <cols>
    <col min="1" max="1" width="14.8554687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4.5703125" customWidth="1"/>
    <col min="13" max="13" width="5.140625" bestFit="1" customWidth="1"/>
    <col min="14" max="14" width="5" bestFit="1" customWidth="1"/>
    <col min="15" max="15" width="7.4257812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311</v>
      </c>
      <c r="B2">
        <v>125</v>
      </c>
      <c r="C2">
        <v>15</v>
      </c>
      <c r="D2">
        <v>10</v>
      </c>
      <c r="E2">
        <v>45</v>
      </c>
      <c r="F2">
        <v>5</v>
      </c>
      <c r="G2">
        <v>5</v>
      </c>
      <c r="H2">
        <v>10</v>
      </c>
      <c r="I2">
        <v>10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A3" t="s">
        <v>257</v>
      </c>
      <c r="B3" s="2">
        <f>IF(A3="","",VLOOKUP(A3,Equip, 2, FALSE))</f>
        <v>125</v>
      </c>
      <c r="C3" s="3">
        <f>IF(A3="","",VLOOKUP(A3,Equip, 3, FALSE))</f>
        <v>0</v>
      </c>
      <c r="D3" s="3">
        <f>IF(A3="","",VLOOKUP(A3,Equip, 4, FALSE))</f>
        <v>0</v>
      </c>
      <c r="E3" s="3">
        <f>IF(A3="","",VLOOKUP(A3,Equip, 5, FALSE))</f>
        <v>0</v>
      </c>
      <c r="F3" s="3">
        <f>IF(A3="","",VLOOKUP(A3,Equip, 6, FALSE))</f>
        <v>20</v>
      </c>
      <c r="G3" s="3">
        <f>IF(A3="","",VLOOKUP(A3,Equip, 7, FALSE))</f>
        <v>0</v>
      </c>
      <c r="H3" s="3">
        <f>IF(A3="","",VLOOKUP(A3,Equip, 8, FALSE))</f>
        <v>20</v>
      </c>
      <c r="I3" s="3">
        <f>IF(A3="","",VLOOKUP(A3,Equip, 9, FALSE))</f>
        <v>0</v>
      </c>
      <c r="J3" s="3">
        <f>IF(A3="","",VLOOKUP(A3,Equip, 10, FALSE))</f>
        <v>0</v>
      </c>
      <c r="K3" s="3">
        <f>IF(A3="","",VLOOKUP(A3,Equip, 11, FALSE))</f>
        <v>0</v>
      </c>
      <c r="L3" s="3">
        <f>IF(A3="","",VLOOKUP(A3,Equip, 12, FALSE))</f>
        <v>0</v>
      </c>
      <c r="M3" s="3">
        <f>IF(A3="","",VLOOKUP(A3,Equip, 13, FALSE))</f>
        <v>0</v>
      </c>
      <c r="N3" s="3">
        <f>IF(A3="","",VLOOKUP(A3,Equip, 14, FALSE))</f>
        <v>0</v>
      </c>
      <c r="O3" s="3">
        <f>IF(A3="","",VLOOKUP(A3,Equip, 15, FALSE))</f>
        <v>0</v>
      </c>
      <c r="P3" s="3">
        <f>IF(A3="","",VLOOKUP(A3,Equip, 16, FALSE))</f>
        <v>0</v>
      </c>
      <c r="Q3" s="4">
        <f>IF(A3="","",VLOOKUP(A3,gear, 17, FALSE))</f>
        <v>0</v>
      </c>
      <c r="R3">
        <f>IF(A3="","",VLOOKUP(A3,gear, 18, FALSE))</f>
        <v>0</v>
      </c>
    </row>
    <row r="4" spans="1:18">
      <c r="A4" t="s">
        <v>74</v>
      </c>
      <c r="B4" s="5">
        <f>IF(A4="","",VLOOKUP(A4,Equip, 2, FALSE))</f>
        <v>100</v>
      </c>
      <c r="C4" s="6">
        <f>IF(A4="","",VLOOKUP(A4,Equip, 3, FALSE))</f>
        <v>0</v>
      </c>
      <c r="D4" s="6">
        <f>IF(A4="","",VLOOKUP(A4,Equip, 4, FALSE))</f>
        <v>20</v>
      </c>
      <c r="E4" s="6">
        <f>IF(A4="","",VLOOKUP(A4,Equip, 5, FALSE))</f>
        <v>25</v>
      </c>
      <c r="F4" s="6">
        <f>IF(A4="","",VLOOKUP(A4,Equip, 6, FALSE))</f>
        <v>0</v>
      </c>
      <c r="G4" s="6">
        <f>IF(A4="","",VLOOKUP(A4,Equip, 7, FALSE))</f>
        <v>0</v>
      </c>
      <c r="H4" s="6">
        <f>IF(A4="","",VLOOKUP(A4,Equip, 8, FALSE))</f>
        <v>0</v>
      </c>
      <c r="I4" s="6">
        <f>IF(A4="","",VLOOKUP(A4,Equip, 9, FALSE))</f>
        <v>0</v>
      </c>
      <c r="J4" s="6">
        <f>IF(A4="","",VLOOKUP(A4,Equip, 10, FALSE))</f>
        <v>0</v>
      </c>
      <c r="K4" s="6">
        <f>IF(A4="","",VLOOKUP(A4,Equip, 11, FALSE))</f>
        <v>0</v>
      </c>
      <c r="L4" s="6">
        <f>IF(A4="","",VLOOKUP(A4,Equip, 12, FALSE))</f>
        <v>0</v>
      </c>
      <c r="M4" s="6">
        <f>IF(A4="","",VLOOKUP(A4,Equip, 13, FALSE))</f>
        <v>0</v>
      </c>
      <c r="N4" s="6">
        <f>IF(A4="","",VLOOKUP(A4,Equip, 14, FALSE))</f>
        <v>0</v>
      </c>
      <c r="O4" s="6">
        <f>IF(A4="","",VLOOKUP(A4,Equip, 15, FALSE))</f>
        <v>0</v>
      </c>
      <c r="P4" s="6">
        <f>IF(A4="","",VLOOKUP(A4,Equip, 16, FALSE))</f>
        <v>0</v>
      </c>
      <c r="Q4" s="7">
        <f>IF(A4="","",VLOOKUP(A4,gear, 17, FALSE))</f>
        <v>0</v>
      </c>
      <c r="R4">
        <f>IF(A4="","",VLOOKUP(A4,gear, 18, FALSE))</f>
        <v>0</v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350</v>
      </c>
      <c r="C8">
        <f t="shared" ref="C8:P8" si="0">SUM(C2:C7)</f>
        <v>15</v>
      </c>
      <c r="D8">
        <f t="shared" si="0"/>
        <v>30</v>
      </c>
      <c r="E8">
        <f t="shared" si="0"/>
        <v>70</v>
      </c>
      <c r="F8">
        <f t="shared" si="0"/>
        <v>25</v>
      </c>
      <c r="G8">
        <f t="shared" si="0"/>
        <v>5</v>
      </c>
      <c r="H8">
        <f t="shared" si="0"/>
        <v>30</v>
      </c>
      <c r="I8">
        <f t="shared" si="0"/>
        <v>10</v>
      </c>
      <c r="J8">
        <f t="shared" si="0"/>
        <v>10</v>
      </c>
      <c r="K8">
        <f t="shared" si="0"/>
        <v>10</v>
      </c>
      <c r="L8">
        <f t="shared" si="0"/>
        <v>15</v>
      </c>
      <c r="M8">
        <f t="shared" si="0"/>
        <v>10</v>
      </c>
      <c r="N8">
        <f t="shared" si="0"/>
        <v>10</v>
      </c>
      <c r="O8">
        <f t="shared" si="0"/>
        <v>6</v>
      </c>
      <c r="P8">
        <f t="shared" si="0"/>
        <v>6</v>
      </c>
      <c r="Q8">
        <f>SUM(Q2:Q7)</f>
        <v>6</v>
      </c>
    </row>
    <row r="10" spans="1:18">
      <c r="A10" t="s">
        <v>180</v>
      </c>
      <c r="B10" s="11">
        <f>IF(E8&lt;99, INT(E8/16)+2, INT(99/16)+2)</f>
        <v>6</v>
      </c>
    </row>
    <row r="12" spans="1:18">
      <c r="A12" t="s">
        <v>183</v>
      </c>
      <c r="L12" s="1" t="s">
        <v>302</v>
      </c>
    </row>
    <row r="13" spans="1:18">
      <c r="B13" t="s">
        <v>233</v>
      </c>
      <c r="L13" s="16" t="s">
        <v>233</v>
      </c>
    </row>
    <row r="14" spans="1:18">
      <c r="B14" t="s">
        <v>253</v>
      </c>
      <c r="L14" s="17" t="s">
        <v>253</v>
      </c>
    </row>
    <row r="15" spans="1:18">
      <c r="B15" t="s">
        <v>197</v>
      </c>
      <c r="L15" s="17"/>
    </row>
    <row r="16" spans="1:18">
      <c r="B16" t="s">
        <v>212</v>
      </c>
      <c r="L16" s="17"/>
    </row>
    <row r="17" spans="1:2">
      <c r="B17" t="s">
        <v>213</v>
      </c>
    </row>
    <row r="18" spans="1:2">
      <c r="B18" t="s">
        <v>215</v>
      </c>
    </row>
    <row r="19" spans="1:2">
      <c r="B19" t="s">
        <v>216</v>
      </c>
    </row>
    <row r="20" spans="1:2">
      <c r="B20" t="s">
        <v>217</v>
      </c>
    </row>
    <row r="21" spans="1:2">
      <c r="B21" t="s">
        <v>218</v>
      </c>
    </row>
    <row r="23" spans="1:2">
      <c r="A23" t="s">
        <v>232</v>
      </c>
    </row>
    <row r="24" spans="1:2">
      <c r="B24" t="s">
        <v>234</v>
      </c>
    </row>
    <row r="25" spans="1:2">
      <c r="B25" t="s">
        <v>235</v>
      </c>
    </row>
    <row r="26" spans="1:2">
      <c r="B26" t="s">
        <v>237</v>
      </c>
    </row>
    <row r="27" spans="1:2">
      <c r="B27" t="s">
        <v>236</v>
      </c>
    </row>
    <row r="28" spans="1:2">
      <c r="B28" t="s">
        <v>239</v>
      </c>
    </row>
    <row r="29" spans="1:2">
      <c r="B29" t="s">
        <v>240</v>
      </c>
    </row>
    <row r="30" spans="1:2">
      <c r="B30" t="s">
        <v>238</v>
      </c>
    </row>
    <row r="31" spans="1:2">
      <c r="B31" t="s">
        <v>248</v>
      </c>
    </row>
    <row r="32" spans="1:2">
      <c r="B32" t="s">
        <v>241</v>
      </c>
    </row>
    <row r="33" spans="1:2">
      <c r="B33" s="12" t="s">
        <v>242</v>
      </c>
    </row>
    <row r="34" spans="1:2">
      <c r="B34" s="12" t="s">
        <v>243</v>
      </c>
    </row>
    <row r="35" spans="1:2">
      <c r="B35" s="12" t="s">
        <v>244</v>
      </c>
    </row>
    <row r="36" spans="1:2">
      <c r="B36" s="12" t="s">
        <v>245</v>
      </c>
    </row>
    <row r="38" spans="1:2">
      <c r="A38" s="14"/>
    </row>
    <row r="39" spans="1:2">
      <c r="A39" s="13"/>
    </row>
  </sheetData>
  <conditionalFormatting sqref="L14">
    <cfRule type="expression" dxfId="131" priority="13">
      <formula>$B$12=2</formula>
    </cfRule>
  </conditionalFormatting>
  <conditionalFormatting sqref="L15">
    <cfRule type="expression" dxfId="130" priority="11">
      <formula>$B$12&gt;2</formula>
    </cfRule>
    <cfRule type="expression" dxfId="129" priority="12">
      <formula>$B$12=3</formula>
    </cfRule>
  </conditionalFormatting>
  <conditionalFormatting sqref="L16">
    <cfRule type="expression" dxfId="128" priority="8">
      <formula>$B$10=4</formula>
    </cfRule>
    <cfRule type="expression" dxfId="127" priority="9">
      <formula>$B$12&gt;3</formula>
    </cfRule>
    <cfRule type="expression" dxfId="126" priority="10">
      <formula>$B$12=4</formula>
    </cfRule>
  </conditionalFormatting>
  <conditionalFormatting sqref="L17">
    <cfRule type="expression" dxfId="125" priority="6">
      <formula>$B$10&gt;4</formula>
    </cfRule>
    <cfRule type="expression" dxfId="124" priority="7">
      <formula>$B$10=5</formula>
    </cfRule>
  </conditionalFormatting>
  <conditionalFormatting sqref="L18">
    <cfRule type="expression" dxfId="123" priority="4">
      <formula>$B$10&gt;5</formula>
    </cfRule>
    <cfRule type="expression" dxfId="122" priority="5">
      <formula>$B$10=6</formula>
    </cfRule>
  </conditionalFormatting>
  <conditionalFormatting sqref="L19">
    <cfRule type="expression" dxfId="121" priority="2">
      <formula>$B$10&gt;6</formula>
    </cfRule>
    <cfRule type="expression" dxfId="120" priority="3">
      <formula>$B$10=7</formula>
    </cfRule>
  </conditionalFormatting>
  <conditionalFormatting sqref="L20">
    <cfRule type="expression" dxfId="119" priority="1">
      <formula>$B$10=8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Q3" sqref="Q3"/>
    </sheetView>
  </sheetViews>
  <sheetFormatPr defaultRowHeight="15"/>
  <cols>
    <col min="1" max="1" width="13.28515625" bestFit="1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3.5703125" customWidth="1"/>
    <col min="13" max="13" width="5.140625" bestFit="1" customWidth="1"/>
    <col min="14" max="14" width="5" bestFit="1" customWidth="1"/>
    <col min="15" max="15" width="14.710937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311</v>
      </c>
      <c r="B2">
        <v>150</v>
      </c>
      <c r="C2">
        <v>15</v>
      </c>
      <c r="D2">
        <v>5</v>
      </c>
      <c r="E2">
        <v>25</v>
      </c>
      <c r="F2">
        <v>35</v>
      </c>
      <c r="G2">
        <v>5</v>
      </c>
      <c r="H2">
        <v>15</v>
      </c>
      <c r="I2">
        <v>5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B3" s="2" t="str">
        <f>IF(A3="","",VLOOKUP(A3,Equip, 2, FALSE))</f>
        <v/>
      </c>
      <c r="C3" s="3" t="str">
        <f>IF(A3="","",VLOOKUP(A3,Equip, 3, FALSE))</f>
        <v/>
      </c>
      <c r="D3" s="3" t="str">
        <f>IF(A3="","",VLOOKUP(A3,Equip, 4, FALSE))</f>
        <v/>
      </c>
      <c r="E3" s="3" t="str">
        <f>IF(A3="","",VLOOKUP(A3,Equip, 5, FALSE))</f>
        <v/>
      </c>
      <c r="F3" s="3" t="str">
        <f>IF(A3="","",VLOOKUP(A3,Equip, 6, FALSE))</f>
        <v/>
      </c>
      <c r="G3" s="3" t="str">
        <f>IF(A3="","",VLOOKUP(A3,Equip, 7, FALSE))</f>
        <v/>
      </c>
      <c r="H3" s="3" t="str">
        <f>IF(A3="","",VLOOKUP(A3,Equip, 8, FALSE))</f>
        <v/>
      </c>
      <c r="I3" s="3" t="str">
        <f>IF(A3="","",VLOOKUP(A3,Equip, 9, FALSE))</f>
        <v/>
      </c>
      <c r="J3" s="3" t="str">
        <f>IF(A3="","",VLOOKUP(A3,Equip, 10, FALSE))</f>
        <v/>
      </c>
      <c r="K3" s="3" t="str">
        <f>IF(A3="","",VLOOKUP(A3,Equip, 11, FALSE))</f>
        <v/>
      </c>
      <c r="L3" s="3" t="str">
        <f>IF(A3="","",VLOOKUP(A3,Equip, 12, FALSE))</f>
        <v/>
      </c>
      <c r="M3" s="3" t="str">
        <f>IF(A3="","",VLOOKUP(A3,Equip, 13, FALSE))</f>
        <v/>
      </c>
      <c r="N3" s="3" t="str">
        <f>IF(A3="","",VLOOKUP(A3,Equip, 14, FALSE))</f>
        <v/>
      </c>
      <c r="O3" s="3" t="str">
        <f>IF(A3="","",VLOOKUP(A3,Equip, 15, FALSE))</f>
        <v/>
      </c>
      <c r="P3" s="3" t="str">
        <f>IF(A3="","",VLOOKUP(A3,Equip, 16, FALSE))</f>
        <v/>
      </c>
      <c r="Q3" s="4" t="str">
        <f>IF(A3="","",VLOOKUP(A3,gear, 17, FALSE))</f>
        <v/>
      </c>
      <c r="R3" t="str">
        <f>IF(A3="","",VLOOKUP(A3,gear, 18, FALSE))</f>
        <v/>
      </c>
    </row>
    <row r="4" spans="1:18">
      <c r="B4" s="5" t="str">
        <f>IF(A4="","",VLOOKUP(A4,Equip, 2, FALSE))</f>
        <v/>
      </c>
      <c r="C4" s="6" t="str">
        <f>IF(A4="","",VLOOKUP(A4,Equip, 3, FALSE))</f>
        <v/>
      </c>
      <c r="D4" s="6" t="str">
        <f>IF(A4="","",VLOOKUP(A4,Equip, 4, FALSE))</f>
        <v/>
      </c>
      <c r="E4" s="6" t="str">
        <f>IF(A4="","",VLOOKUP(A4,Equip, 5, FALSE))</f>
        <v/>
      </c>
      <c r="F4" s="6" t="str">
        <f>IF(A4="","",VLOOKUP(A4,Equip, 6, FALSE))</f>
        <v/>
      </c>
      <c r="G4" s="6" t="str">
        <f>IF(A4="","",VLOOKUP(A4,Equip, 7, FALSE))</f>
        <v/>
      </c>
      <c r="H4" s="6" t="str">
        <f>IF(A4="","",VLOOKUP(A4,Equip, 8, FALSE))</f>
        <v/>
      </c>
      <c r="I4" s="6" t="str">
        <f>IF(A4="","",VLOOKUP(A4,Equip, 9, FALSE))</f>
        <v/>
      </c>
      <c r="J4" s="6" t="str">
        <f>IF(A4="","",VLOOKUP(A4,Equip, 10, FALSE))</f>
        <v/>
      </c>
      <c r="K4" s="6" t="str">
        <f>IF(A4="","",VLOOKUP(A4,Equip, 11, FALSE))</f>
        <v/>
      </c>
      <c r="L4" s="6" t="str">
        <f>IF(A4="","",VLOOKUP(A4,Equip, 12, FALSE))</f>
        <v/>
      </c>
      <c r="M4" s="6" t="str">
        <f>IF(A4="","",VLOOKUP(A4,Equip, 13, FALSE))</f>
        <v/>
      </c>
      <c r="N4" s="6" t="str">
        <f>IF(A4="","",VLOOKUP(A4,Equip, 14, FALSE))</f>
        <v/>
      </c>
      <c r="O4" s="6" t="str">
        <f>IF(A4="","",VLOOKUP(A4,Equip, 15, FALSE))</f>
        <v/>
      </c>
      <c r="P4" s="6" t="str">
        <f>IF(A4="","",VLOOKUP(A4,Equip, 16, FALSE))</f>
        <v/>
      </c>
      <c r="Q4" s="7" t="str">
        <f>IF(A4="","",VLOOKUP(A4,gear, 17, FALSE))</f>
        <v/>
      </c>
      <c r="R4" t="str">
        <f>IF(A4="","",VLOOKUP(A4,gear, 18, FALSE))</f>
        <v/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150</v>
      </c>
      <c r="C8">
        <f t="shared" ref="C8:P8" si="0">SUM(C2:C7)</f>
        <v>15</v>
      </c>
      <c r="D8">
        <f t="shared" si="0"/>
        <v>5</v>
      </c>
      <c r="E8">
        <f t="shared" si="0"/>
        <v>25</v>
      </c>
      <c r="F8">
        <f t="shared" si="0"/>
        <v>35</v>
      </c>
      <c r="G8">
        <f t="shared" si="0"/>
        <v>5</v>
      </c>
      <c r="H8">
        <f t="shared" si="0"/>
        <v>15</v>
      </c>
      <c r="I8">
        <f t="shared" si="0"/>
        <v>5</v>
      </c>
      <c r="J8">
        <f t="shared" si="0"/>
        <v>10</v>
      </c>
      <c r="K8">
        <f t="shared" si="0"/>
        <v>10</v>
      </c>
      <c r="L8">
        <f t="shared" si="0"/>
        <v>15</v>
      </c>
      <c r="M8">
        <f t="shared" si="0"/>
        <v>10</v>
      </c>
      <c r="N8">
        <f t="shared" si="0"/>
        <v>10</v>
      </c>
      <c r="O8">
        <f t="shared" si="0"/>
        <v>6</v>
      </c>
      <c r="P8">
        <f t="shared" si="0"/>
        <v>6</v>
      </c>
      <c r="Q8">
        <f>SUM(Q2:Q7)</f>
        <v>6</v>
      </c>
    </row>
    <row r="9" spans="1:18">
      <c r="D9" t="s">
        <v>181</v>
      </c>
      <c r="E9">
        <f>E8+27</f>
        <v>52</v>
      </c>
    </row>
    <row r="10" spans="1:18">
      <c r="A10" t="s">
        <v>180</v>
      </c>
      <c r="B10" s="11">
        <f>IF(E8&lt;99, INT(E8/16)+2, INT(99/16)+2)</f>
        <v>3</v>
      </c>
    </row>
    <row r="11" spans="1:18">
      <c r="A11" t="s">
        <v>182</v>
      </c>
      <c r="B11" s="11">
        <f>IF(E9&lt;99, INT(E9/16)+2, INT(99/16)+2)</f>
        <v>5</v>
      </c>
    </row>
    <row r="13" spans="1:18">
      <c r="A13" t="s">
        <v>183</v>
      </c>
      <c r="E13" t="s">
        <v>301</v>
      </c>
      <c r="L13" s="1" t="s">
        <v>302</v>
      </c>
      <c r="O13" s="1" t="s">
        <v>303</v>
      </c>
    </row>
    <row r="14" spans="1:18">
      <c r="B14" t="s">
        <v>197</v>
      </c>
      <c r="F14" t="s">
        <v>190</v>
      </c>
      <c r="I14">
        <v>2</v>
      </c>
      <c r="L14" s="16"/>
      <c r="O14" s="16"/>
    </row>
    <row r="15" spans="1:18">
      <c r="B15" t="s">
        <v>212</v>
      </c>
      <c r="F15" t="s">
        <v>184</v>
      </c>
      <c r="I15">
        <v>1</v>
      </c>
      <c r="L15" s="17"/>
      <c r="O15" s="17"/>
    </row>
    <row r="16" spans="1:18">
      <c r="B16" t="s">
        <v>213</v>
      </c>
      <c r="F16" t="s">
        <v>196</v>
      </c>
      <c r="I16">
        <v>3</v>
      </c>
      <c r="L16" s="17"/>
      <c r="O16" s="17"/>
    </row>
    <row r="17" spans="1:15">
      <c r="B17" t="s">
        <v>214</v>
      </c>
      <c r="F17" t="s">
        <v>219</v>
      </c>
      <c r="I17">
        <v>7</v>
      </c>
      <c r="L17" s="1"/>
      <c r="O17" s="17"/>
    </row>
    <row r="18" spans="1:15">
      <c r="B18" t="s">
        <v>215</v>
      </c>
      <c r="F18" t="s">
        <v>191</v>
      </c>
      <c r="I18">
        <v>2</v>
      </c>
      <c r="L18" s="1"/>
      <c r="O18" s="17"/>
    </row>
    <row r="19" spans="1:15">
      <c r="B19" t="s">
        <v>216</v>
      </c>
      <c r="F19" t="s">
        <v>229</v>
      </c>
      <c r="I19">
        <v>8</v>
      </c>
      <c r="L19" s="1"/>
      <c r="O19" s="1"/>
    </row>
    <row r="20" spans="1:15">
      <c r="B20" t="s">
        <v>217</v>
      </c>
      <c r="F20" t="s">
        <v>192</v>
      </c>
      <c r="I20">
        <v>2</v>
      </c>
      <c r="L20" s="1"/>
      <c r="O20" s="1"/>
    </row>
    <row r="21" spans="1:15">
      <c r="B21" t="s">
        <v>218</v>
      </c>
      <c r="F21" t="s">
        <v>209</v>
      </c>
      <c r="I21">
        <v>5</v>
      </c>
      <c r="L21" s="1"/>
      <c r="O21" s="1"/>
    </row>
    <row r="22" spans="1:15">
      <c r="F22" t="s">
        <v>193</v>
      </c>
      <c r="I22">
        <v>2</v>
      </c>
      <c r="L22" s="1"/>
      <c r="O22" s="1"/>
    </row>
    <row r="23" spans="1:15">
      <c r="A23" t="s">
        <v>232</v>
      </c>
      <c r="F23" t="s">
        <v>210</v>
      </c>
      <c r="I23">
        <v>5</v>
      </c>
      <c r="L23" s="1"/>
      <c r="O23" s="1"/>
    </row>
    <row r="24" spans="1:15">
      <c r="B24" t="s">
        <v>233</v>
      </c>
      <c r="F24" t="s">
        <v>204</v>
      </c>
      <c r="I24">
        <v>4</v>
      </c>
      <c r="L24" s="1"/>
    </row>
    <row r="25" spans="1:15">
      <c r="B25" t="s">
        <v>234</v>
      </c>
      <c r="F25" t="s">
        <v>194</v>
      </c>
      <c r="I25">
        <v>2</v>
      </c>
    </row>
    <row r="26" spans="1:15">
      <c r="B26" t="s">
        <v>235</v>
      </c>
      <c r="F26" t="s">
        <v>185</v>
      </c>
      <c r="I26">
        <v>1</v>
      </c>
    </row>
    <row r="27" spans="1:15">
      <c r="B27" t="s">
        <v>237</v>
      </c>
    </row>
    <row r="28" spans="1:15">
      <c r="B28" t="s">
        <v>236</v>
      </c>
    </row>
    <row r="29" spans="1:15">
      <c r="B29" t="s">
        <v>239</v>
      </c>
    </row>
    <row r="30" spans="1:15">
      <c r="B30" t="s">
        <v>240</v>
      </c>
    </row>
    <row r="31" spans="1:15">
      <c r="B31" t="s">
        <v>238</v>
      </c>
    </row>
    <row r="32" spans="1:15">
      <c r="B32" t="s">
        <v>248</v>
      </c>
    </row>
    <row r="33" spans="1:2">
      <c r="B33" t="s">
        <v>241</v>
      </c>
    </row>
    <row r="34" spans="1:2">
      <c r="B34" s="12" t="s">
        <v>242</v>
      </c>
    </row>
    <row r="35" spans="1:2">
      <c r="B35" s="12" t="s">
        <v>243</v>
      </c>
    </row>
    <row r="36" spans="1:2">
      <c r="B36" s="12" t="s">
        <v>244</v>
      </c>
    </row>
    <row r="37" spans="1:2">
      <c r="B37" s="12" t="s">
        <v>245</v>
      </c>
    </row>
    <row r="39" spans="1:2">
      <c r="A39" s="14"/>
    </row>
    <row r="40" spans="1:2">
      <c r="A40" s="13"/>
    </row>
  </sheetData>
  <conditionalFormatting sqref="L15">
    <cfRule type="expression" dxfId="118" priority="36">
      <formula>$B$12=2</formula>
    </cfRule>
  </conditionalFormatting>
  <conditionalFormatting sqref="L16">
    <cfRule type="expression" dxfId="117" priority="16">
      <formula>$B$10=3</formula>
    </cfRule>
    <cfRule type="expression" dxfId="116" priority="34">
      <formula>$B$12&gt;2</formula>
    </cfRule>
    <cfRule type="expression" dxfId="115" priority="35">
      <formula>$B$12=3</formula>
    </cfRule>
  </conditionalFormatting>
  <conditionalFormatting sqref="L17">
    <cfRule type="expression" dxfId="114" priority="14">
      <formula>$B$10&gt;3</formula>
    </cfRule>
    <cfRule type="expression" dxfId="113" priority="15">
      <formula>$B$10=4</formula>
    </cfRule>
    <cfRule type="expression" dxfId="112" priority="32">
      <formula>$B$12&gt;3</formula>
    </cfRule>
    <cfRule type="expression" dxfId="111" priority="33">
      <formula>$B$12=4</formula>
    </cfRule>
  </conditionalFormatting>
  <conditionalFormatting sqref="L18">
    <cfRule type="expression" dxfId="110" priority="12">
      <formula>$B$10&gt;4</formula>
    </cfRule>
    <cfRule type="expression" dxfId="109" priority="13">
      <formula>$B$10=5</formula>
    </cfRule>
    <cfRule type="expression" dxfId="108" priority="30">
      <formula>$B$12&gt;4</formula>
    </cfRule>
    <cfRule type="expression" dxfId="107" priority="31">
      <formula>$B$12=5</formula>
    </cfRule>
  </conditionalFormatting>
  <conditionalFormatting sqref="L19">
    <cfRule type="expression" dxfId="106" priority="10">
      <formula>$B$10&gt;5</formula>
    </cfRule>
    <cfRule type="expression" dxfId="105" priority="11">
      <formula>$B$10=6</formula>
    </cfRule>
    <cfRule type="expression" dxfId="104" priority="28">
      <formula>$B$12&gt;5</formula>
    </cfRule>
    <cfRule type="expression" dxfId="103" priority="29">
      <formula>$B$12=6</formula>
    </cfRule>
  </conditionalFormatting>
  <conditionalFormatting sqref="L20">
    <cfRule type="expression" dxfId="102" priority="8">
      <formula>$B$10&gt;6</formula>
    </cfRule>
    <cfRule type="expression" dxfId="101" priority="9">
      <formula>$B$10=7</formula>
    </cfRule>
    <cfRule type="expression" dxfId="100" priority="26">
      <formula>$B$12&gt;6</formula>
    </cfRule>
    <cfRule type="expression" dxfId="99" priority="27">
      <formula>$B$12=7</formula>
    </cfRule>
  </conditionalFormatting>
  <conditionalFormatting sqref="L21">
    <cfRule type="expression" dxfId="98" priority="7">
      <formula>$B$10=8</formula>
    </cfRule>
    <cfRule type="expression" dxfId="97" priority="25">
      <formula>$B$12=8</formula>
    </cfRule>
  </conditionalFormatting>
  <conditionalFormatting sqref="O17">
    <cfRule type="expression" dxfId="96" priority="24">
      <formula>$B$13=4</formula>
    </cfRule>
  </conditionalFormatting>
  <conditionalFormatting sqref="O18">
    <cfRule type="expression" dxfId="95" priority="6">
      <formula>$B$11=5</formula>
    </cfRule>
    <cfRule type="expression" dxfId="94" priority="22">
      <formula>$B$13&gt;4</formula>
    </cfRule>
    <cfRule type="expression" dxfId="93" priority="23">
      <formula>$B$13=5</formula>
    </cfRule>
  </conditionalFormatting>
  <conditionalFormatting sqref="O19">
    <cfRule type="expression" dxfId="92" priority="4">
      <formula>$B$11&gt;5</formula>
    </cfRule>
    <cfRule type="expression" dxfId="91" priority="5">
      <formula>$B$11=6</formula>
    </cfRule>
    <cfRule type="expression" dxfId="90" priority="20">
      <formula>$B$13&gt;5</formula>
    </cfRule>
    <cfRule type="expression" dxfId="89" priority="21">
      <formula>$B$13=6</formula>
    </cfRule>
  </conditionalFormatting>
  <conditionalFormatting sqref="O20">
    <cfRule type="expression" dxfId="88" priority="2">
      <formula>$B$11&gt;6</formula>
    </cfRule>
    <cfRule type="expression" dxfId="87" priority="3">
      <formula>$B$11=7</formula>
    </cfRule>
    <cfRule type="expression" dxfId="86" priority="18">
      <formula>$B$13&gt;6</formula>
    </cfRule>
    <cfRule type="expression" dxfId="85" priority="19">
      <formula>$B$13=7</formula>
    </cfRule>
  </conditionalFormatting>
  <conditionalFormatting sqref="O21">
    <cfRule type="expression" dxfId="84" priority="1">
      <formula>$B$11=8</formula>
    </cfRule>
    <cfRule type="expression" dxfId="83" priority="17">
      <formula>$B$13=8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39"/>
  <sheetViews>
    <sheetView workbookViewId="0">
      <selection activeCell="Q3" sqref="Q3"/>
    </sheetView>
  </sheetViews>
  <sheetFormatPr defaultRowHeight="15"/>
  <cols>
    <col min="1" max="1" width="13.28515625" bestFit="1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4" customWidth="1"/>
    <col min="13" max="13" width="5.140625" bestFit="1" customWidth="1"/>
    <col min="14" max="14" width="5" bestFit="1" customWidth="1"/>
    <col min="15" max="15" width="14.710937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308</v>
      </c>
      <c r="B2">
        <v>125</v>
      </c>
      <c r="C2">
        <v>20</v>
      </c>
      <c r="D2">
        <v>10</v>
      </c>
      <c r="E2">
        <v>10</v>
      </c>
      <c r="F2">
        <v>20</v>
      </c>
      <c r="G2">
        <v>5</v>
      </c>
      <c r="H2">
        <v>15</v>
      </c>
      <c r="I2">
        <v>5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B3" s="2" t="str">
        <f>IF(A3="","",VLOOKUP(A3,Equip, 2, FALSE))</f>
        <v/>
      </c>
      <c r="C3" s="3" t="str">
        <f>IF(A3="","",VLOOKUP(A3,Equip, 3, FALSE))</f>
        <v/>
      </c>
      <c r="D3" s="3" t="str">
        <f>IF(A3="","",VLOOKUP(A3,Equip, 4, FALSE))</f>
        <v/>
      </c>
      <c r="E3" s="3" t="str">
        <f>IF(A3="","",VLOOKUP(A3,Equip, 5, FALSE))</f>
        <v/>
      </c>
      <c r="F3" s="3" t="str">
        <f>IF(A3="","",VLOOKUP(A3,Equip, 6, FALSE))</f>
        <v/>
      </c>
      <c r="G3" s="3" t="str">
        <f>IF(A3="","",VLOOKUP(A3,Equip, 7, FALSE))</f>
        <v/>
      </c>
      <c r="H3" s="3" t="str">
        <f>IF(A3="","",VLOOKUP(A3,Equip, 8, FALSE))</f>
        <v/>
      </c>
      <c r="I3" s="3" t="str">
        <f>IF(A3="","",VLOOKUP(A3,Equip, 9, FALSE))</f>
        <v/>
      </c>
      <c r="J3" s="3" t="str">
        <f>IF(A3="","",VLOOKUP(A3,Equip, 10, FALSE))</f>
        <v/>
      </c>
      <c r="K3" s="3" t="str">
        <f>IF(A3="","",VLOOKUP(A3,Equip, 11, FALSE))</f>
        <v/>
      </c>
      <c r="L3" s="3" t="str">
        <f>IF(A3="","",VLOOKUP(A3,Equip, 12, FALSE))</f>
        <v/>
      </c>
      <c r="M3" s="3" t="str">
        <f>IF(A3="","",VLOOKUP(A3,Equip, 13, FALSE))</f>
        <v/>
      </c>
      <c r="N3" s="3" t="str">
        <f>IF(A3="","",VLOOKUP(A3,Equip, 14, FALSE))</f>
        <v/>
      </c>
      <c r="O3" s="3" t="str">
        <f>IF(A3="","",VLOOKUP(A3,Equip, 15, FALSE))</f>
        <v/>
      </c>
      <c r="P3" s="3" t="str">
        <f>IF(A3="","",VLOOKUP(A3,Equip, 16, FALSE))</f>
        <v/>
      </c>
      <c r="Q3" s="4" t="str">
        <f>IF(A3="","",VLOOKUP(A3,gear, 17, FALSE))</f>
        <v/>
      </c>
      <c r="R3" t="str">
        <f>IF(A3="","",VLOOKUP(A3,gear, 18, FALSE))</f>
        <v/>
      </c>
    </row>
    <row r="4" spans="1:18">
      <c r="B4" s="5" t="str">
        <f>IF(A4="","",VLOOKUP(A4,Equip, 2, FALSE))</f>
        <v/>
      </c>
      <c r="C4" s="6" t="str">
        <f>IF(A4="","",VLOOKUP(A4,Equip, 3, FALSE))</f>
        <v/>
      </c>
      <c r="D4" s="6" t="str">
        <f>IF(A4="","",VLOOKUP(A4,Equip, 4, FALSE))</f>
        <v/>
      </c>
      <c r="E4" s="6" t="str">
        <f>IF(A4="","",VLOOKUP(A4,Equip, 5, FALSE))</f>
        <v/>
      </c>
      <c r="F4" s="6" t="str">
        <f>IF(A4="","",VLOOKUP(A4,Equip, 6, FALSE))</f>
        <v/>
      </c>
      <c r="G4" s="6" t="str">
        <f>IF(A4="","",VLOOKUP(A4,Equip, 7, FALSE))</f>
        <v/>
      </c>
      <c r="H4" s="6" t="str">
        <f>IF(A4="","",VLOOKUP(A4,Equip, 8, FALSE))</f>
        <v/>
      </c>
      <c r="I4" s="6" t="str">
        <f>IF(A4="","",VLOOKUP(A4,Equip, 9, FALSE))</f>
        <v/>
      </c>
      <c r="J4" s="6" t="str">
        <f>IF(A4="","",VLOOKUP(A4,Equip, 10, FALSE))</f>
        <v/>
      </c>
      <c r="K4" s="6" t="str">
        <f>IF(A4="","",VLOOKUP(A4,Equip, 11, FALSE))</f>
        <v/>
      </c>
      <c r="L4" s="6" t="str">
        <f>IF(A4="","",VLOOKUP(A4,Equip, 12, FALSE))</f>
        <v/>
      </c>
      <c r="M4" s="6" t="str">
        <f>IF(A4="","",VLOOKUP(A4,Equip, 13, FALSE))</f>
        <v/>
      </c>
      <c r="N4" s="6" t="str">
        <f>IF(A4="","",VLOOKUP(A4,Equip, 14, FALSE))</f>
        <v/>
      </c>
      <c r="O4" s="6" t="str">
        <f>IF(A4="","",VLOOKUP(A4,Equip, 15, FALSE))</f>
        <v/>
      </c>
      <c r="P4" s="6" t="str">
        <f>IF(A4="","",VLOOKUP(A4,Equip, 16, FALSE))</f>
        <v/>
      </c>
      <c r="Q4" s="7" t="str">
        <f>IF(A4="","",VLOOKUP(A4,gear, 17, FALSE))</f>
        <v/>
      </c>
      <c r="R4" t="str">
        <f>IF(A4="","",VLOOKUP(A4,gear, 18, FALSE))</f>
        <v/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125</v>
      </c>
      <c r="C8">
        <f t="shared" ref="C8:P8" si="0">SUM(C2:C7)</f>
        <v>20</v>
      </c>
      <c r="D8">
        <f t="shared" si="0"/>
        <v>10</v>
      </c>
      <c r="E8">
        <f t="shared" si="0"/>
        <v>10</v>
      </c>
      <c r="F8">
        <f t="shared" si="0"/>
        <v>20</v>
      </c>
      <c r="G8">
        <f t="shared" si="0"/>
        <v>5</v>
      </c>
      <c r="H8">
        <f t="shared" si="0"/>
        <v>15</v>
      </c>
      <c r="I8">
        <f t="shared" si="0"/>
        <v>5</v>
      </c>
      <c r="J8">
        <f t="shared" si="0"/>
        <v>10</v>
      </c>
      <c r="K8">
        <f t="shared" si="0"/>
        <v>10</v>
      </c>
      <c r="L8">
        <f t="shared" si="0"/>
        <v>15</v>
      </c>
      <c r="M8">
        <f t="shared" si="0"/>
        <v>10</v>
      </c>
      <c r="N8">
        <f t="shared" si="0"/>
        <v>10</v>
      </c>
      <c r="O8">
        <f t="shared" si="0"/>
        <v>6</v>
      </c>
      <c r="P8">
        <f t="shared" si="0"/>
        <v>6</v>
      </c>
      <c r="Q8">
        <f>SUM(Q2:Q7)</f>
        <v>6</v>
      </c>
    </row>
    <row r="9" spans="1:18">
      <c r="D9" t="s">
        <v>181</v>
      </c>
      <c r="E9">
        <f>E8+27</f>
        <v>37</v>
      </c>
    </row>
    <row r="10" spans="1:18">
      <c r="A10" t="s">
        <v>180</v>
      </c>
      <c r="B10" s="11">
        <f>IF(E8&lt;99, INT(E8/16)+2, INT(99/16)+2)</f>
        <v>2</v>
      </c>
    </row>
    <row r="11" spans="1:18">
      <c r="A11" t="s">
        <v>182</v>
      </c>
      <c r="B11" s="11">
        <f>IF(E9&lt;99, INT(E9/16)+2, INT(99/16)+2)</f>
        <v>4</v>
      </c>
    </row>
    <row r="13" spans="1:18">
      <c r="A13" t="s">
        <v>183</v>
      </c>
      <c r="E13" t="s">
        <v>301</v>
      </c>
      <c r="L13" s="1" t="s">
        <v>302</v>
      </c>
      <c r="O13" s="1" t="s">
        <v>303</v>
      </c>
    </row>
    <row r="14" spans="1:18">
      <c r="B14" t="s">
        <v>219</v>
      </c>
      <c r="F14" t="s">
        <v>190</v>
      </c>
      <c r="I14">
        <v>2</v>
      </c>
      <c r="L14" s="16"/>
      <c r="O14" s="16"/>
    </row>
    <row r="15" spans="1:18">
      <c r="B15" t="s">
        <v>220</v>
      </c>
      <c r="F15" t="s">
        <v>184</v>
      </c>
      <c r="I15">
        <v>1</v>
      </c>
      <c r="L15" s="17"/>
      <c r="O15" s="17"/>
    </row>
    <row r="16" spans="1:18">
      <c r="B16" t="s">
        <v>221</v>
      </c>
      <c r="F16" t="s">
        <v>196</v>
      </c>
      <c r="I16">
        <v>3</v>
      </c>
      <c r="L16" s="1"/>
      <c r="O16" s="17"/>
    </row>
    <row r="17" spans="1:15">
      <c r="B17" t="s">
        <v>222</v>
      </c>
      <c r="F17" t="s">
        <v>191</v>
      </c>
      <c r="I17">
        <v>2</v>
      </c>
      <c r="L17" s="1"/>
      <c r="O17" s="17"/>
    </row>
    <row r="18" spans="1:15">
      <c r="B18" t="s">
        <v>223</v>
      </c>
      <c r="F18" t="s">
        <v>212</v>
      </c>
      <c r="I18">
        <v>6</v>
      </c>
      <c r="L18" s="1"/>
      <c r="O18" s="1"/>
    </row>
    <row r="19" spans="1:15">
      <c r="B19" t="s">
        <v>224</v>
      </c>
      <c r="F19" t="s">
        <v>229</v>
      </c>
      <c r="I19">
        <v>8</v>
      </c>
      <c r="L19" s="1"/>
      <c r="O19" s="1"/>
    </row>
    <row r="20" spans="1:15">
      <c r="B20" t="s">
        <v>225</v>
      </c>
      <c r="F20" t="s">
        <v>192</v>
      </c>
      <c r="I20">
        <v>2</v>
      </c>
      <c r="L20" s="1"/>
      <c r="O20" s="1"/>
    </row>
    <row r="21" spans="1:15">
      <c r="B21" t="s">
        <v>226</v>
      </c>
      <c r="F21" t="s">
        <v>209</v>
      </c>
      <c r="I21">
        <v>5</v>
      </c>
      <c r="L21" s="1"/>
      <c r="O21" s="1"/>
    </row>
    <row r="22" spans="1:15">
      <c r="B22" t="s">
        <v>227</v>
      </c>
      <c r="F22" t="s">
        <v>193</v>
      </c>
      <c r="I22">
        <v>2</v>
      </c>
      <c r="L22" s="1"/>
      <c r="O22" s="1"/>
    </row>
    <row r="23" spans="1:15">
      <c r="B23" t="s">
        <v>228</v>
      </c>
      <c r="F23" t="s">
        <v>210</v>
      </c>
      <c r="I23">
        <v>5</v>
      </c>
      <c r="L23" s="1"/>
      <c r="O23" s="1"/>
    </row>
    <row r="24" spans="1:15">
      <c r="F24" t="s">
        <v>204</v>
      </c>
      <c r="I24">
        <v>4</v>
      </c>
      <c r="L24" s="1"/>
    </row>
    <row r="25" spans="1:15">
      <c r="A25" t="s">
        <v>232</v>
      </c>
      <c r="F25" t="s">
        <v>214</v>
      </c>
      <c r="I25">
        <v>6</v>
      </c>
    </row>
    <row r="26" spans="1:15">
      <c r="B26" t="s">
        <v>233</v>
      </c>
      <c r="F26" t="s">
        <v>194</v>
      </c>
      <c r="I26">
        <v>2</v>
      </c>
    </row>
    <row r="27" spans="1:15">
      <c r="B27" t="s">
        <v>234</v>
      </c>
      <c r="F27" t="s">
        <v>215</v>
      </c>
      <c r="I27">
        <v>6</v>
      </c>
    </row>
    <row r="28" spans="1:15">
      <c r="B28" t="s">
        <v>235</v>
      </c>
      <c r="F28" t="s">
        <v>216</v>
      </c>
      <c r="I28">
        <v>6</v>
      </c>
    </row>
    <row r="29" spans="1:15">
      <c r="B29" t="s">
        <v>237</v>
      </c>
    </row>
    <row r="30" spans="1:15">
      <c r="B30" t="s">
        <v>236</v>
      </c>
    </row>
    <row r="31" spans="1:15">
      <c r="B31" t="s">
        <v>240</v>
      </c>
    </row>
    <row r="32" spans="1:15">
      <c r="B32" t="s">
        <v>238</v>
      </c>
    </row>
    <row r="33" spans="1:2">
      <c r="B33" s="12" t="s">
        <v>242</v>
      </c>
    </row>
    <row r="34" spans="1:2">
      <c r="B34" s="12" t="s">
        <v>243</v>
      </c>
    </row>
    <row r="35" spans="1:2">
      <c r="B35" s="12" t="s">
        <v>244</v>
      </c>
    </row>
    <row r="36" spans="1:2">
      <c r="B36" s="12" t="s">
        <v>245</v>
      </c>
    </row>
    <row r="38" spans="1:2">
      <c r="A38" s="14"/>
    </row>
    <row r="39" spans="1:2">
      <c r="A39" s="13"/>
    </row>
  </sheetData>
  <conditionalFormatting sqref="L15">
    <cfRule type="expression" dxfId="82" priority="25">
      <formula>$B$10=2</formula>
    </cfRule>
    <cfRule type="expression" dxfId="81" priority="45">
      <formula>$B$12=2</formula>
    </cfRule>
  </conditionalFormatting>
  <conditionalFormatting sqref="L16">
    <cfRule type="expression" dxfId="80" priority="23">
      <formula>$B$10&gt;2</formula>
    </cfRule>
    <cfRule type="expression" dxfId="79" priority="24">
      <formula>$B$10=3</formula>
    </cfRule>
    <cfRule type="expression" dxfId="78" priority="43">
      <formula>$B$12&gt;2</formula>
    </cfRule>
    <cfRule type="expression" dxfId="77" priority="44">
      <formula>$B$12=3</formula>
    </cfRule>
  </conditionalFormatting>
  <conditionalFormatting sqref="L17">
    <cfRule type="expression" dxfId="76" priority="21">
      <formula>$B$10&gt;3</formula>
    </cfRule>
    <cfRule type="expression" dxfId="75" priority="22">
      <formula>$B$10=4</formula>
    </cfRule>
    <cfRule type="expression" dxfId="74" priority="41">
      <formula>$B$12&gt;3</formula>
    </cfRule>
    <cfRule type="expression" dxfId="73" priority="42">
      <formula>$B$12=4</formula>
    </cfRule>
  </conditionalFormatting>
  <conditionalFormatting sqref="L18">
    <cfRule type="expression" dxfId="72" priority="19">
      <formula>$B$10&gt;4</formula>
    </cfRule>
    <cfRule type="expression" dxfId="71" priority="20">
      <formula>$B$10=5</formula>
    </cfRule>
    <cfRule type="expression" dxfId="70" priority="39">
      <formula>$B$12&gt;4</formula>
    </cfRule>
    <cfRule type="expression" dxfId="69" priority="40">
      <formula>$B$12=5</formula>
    </cfRule>
  </conditionalFormatting>
  <conditionalFormatting sqref="L19">
    <cfRule type="expression" dxfId="68" priority="17">
      <formula>$B$10&gt;5</formula>
    </cfRule>
    <cfRule type="expression" dxfId="67" priority="18">
      <formula>$B$10=6</formula>
    </cfRule>
    <cfRule type="expression" dxfId="66" priority="37">
      <formula>$B$12&gt;5</formula>
    </cfRule>
    <cfRule type="expression" dxfId="65" priority="38">
      <formula>$B$12=6</formula>
    </cfRule>
  </conditionalFormatting>
  <conditionalFormatting sqref="L20">
    <cfRule type="expression" dxfId="64" priority="15">
      <formula>$B$10&gt;6</formula>
    </cfRule>
    <cfRule type="expression" dxfId="63" priority="16">
      <formula>$B$10=7</formula>
    </cfRule>
    <cfRule type="expression" dxfId="62" priority="35">
      <formula>$B$12&gt;6</formula>
    </cfRule>
    <cfRule type="expression" dxfId="61" priority="36">
      <formula>$B$12=7</formula>
    </cfRule>
  </conditionalFormatting>
  <conditionalFormatting sqref="L21">
    <cfRule type="expression" dxfId="60" priority="14">
      <formula>$B$10=8</formula>
    </cfRule>
    <cfRule type="expression" dxfId="59" priority="34">
      <formula>$B$12=8</formula>
    </cfRule>
  </conditionalFormatting>
  <conditionalFormatting sqref="O17">
    <cfRule type="expression" dxfId="58" priority="13">
      <formula>$B$11=4</formula>
    </cfRule>
    <cfRule type="expression" dxfId="57" priority="33">
      <formula>$B$13=4</formula>
    </cfRule>
  </conditionalFormatting>
  <conditionalFormatting sqref="O18">
    <cfRule type="expression" dxfId="56" priority="11">
      <formula>$B$11&gt;4</formula>
    </cfRule>
    <cfRule type="expression" dxfId="55" priority="12">
      <formula>$B$11=5</formula>
    </cfRule>
    <cfRule type="expression" dxfId="54" priority="31">
      <formula>$B$13&gt;4</formula>
    </cfRule>
    <cfRule type="expression" dxfId="53" priority="32">
      <formula>$B$13=5</formula>
    </cfRule>
  </conditionalFormatting>
  <conditionalFormatting sqref="O21">
    <cfRule type="expression" dxfId="52" priority="7">
      <formula>$B$11=8</formula>
    </cfRule>
    <cfRule type="expression" dxfId="51" priority="26">
      <formula>$B$13=8</formula>
    </cfRule>
  </conditionalFormatting>
  <conditionalFormatting sqref="O19">
    <cfRule type="expression" dxfId="50" priority="3">
      <formula>$B$11&gt;5</formula>
    </cfRule>
    <cfRule type="expression" dxfId="49" priority="4">
      <formula>$B$11=6</formula>
    </cfRule>
  </conditionalFormatting>
  <conditionalFormatting sqref="O20">
    <cfRule type="expression" dxfId="48" priority="1">
      <formula>$B$11&gt;6</formula>
    </cfRule>
    <cfRule type="expression" dxfId="47" priority="2">
      <formula>$B$11=7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34"/>
  <sheetViews>
    <sheetView workbookViewId="0">
      <selection activeCell="Q3" sqref="Q3"/>
    </sheetView>
  </sheetViews>
  <sheetFormatPr defaultRowHeight="15"/>
  <cols>
    <col min="1" max="1" width="13.28515625" bestFit="1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5" customWidth="1"/>
    <col min="13" max="13" width="5.140625" bestFit="1" customWidth="1"/>
    <col min="14" max="14" width="5" bestFit="1" customWidth="1"/>
    <col min="15" max="15" width="7.4257812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310</v>
      </c>
      <c r="B2">
        <v>200</v>
      </c>
      <c r="C2">
        <v>20</v>
      </c>
      <c r="D2">
        <v>20</v>
      </c>
      <c r="E2">
        <f>20+27</f>
        <v>47</v>
      </c>
      <c r="F2">
        <v>20</v>
      </c>
      <c r="G2">
        <v>20</v>
      </c>
      <c r="H2">
        <v>20</v>
      </c>
      <c r="I2">
        <v>20</v>
      </c>
      <c r="J2">
        <v>20</v>
      </c>
      <c r="K2">
        <v>20</v>
      </c>
      <c r="L2">
        <v>30</v>
      </c>
      <c r="M2">
        <v>20</v>
      </c>
      <c r="N2">
        <v>20</v>
      </c>
      <c r="O2">
        <v>6</v>
      </c>
      <c r="P2">
        <v>6</v>
      </c>
      <c r="Q2">
        <v>6</v>
      </c>
    </row>
    <row r="3" spans="1:18">
      <c r="B3" s="2" t="str">
        <f>IF(A3="","",VLOOKUP(A3,Equip, 2, FALSE))</f>
        <v/>
      </c>
      <c r="C3" s="3" t="str">
        <f>IF(A3="","",VLOOKUP(A3,Equip, 3, FALSE))</f>
        <v/>
      </c>
      <c r="D3" s="3" t="str">
        <f>IF(A3="","",VLOOKUP(A3,Equip, 4, FALSE))</f>
        <v/>
      </c>
      <c r="E3" s="3" t="str">
        <f>IF(A3="","",VLOOKUP(A3,Equip, 5, FALSE))</f>
        <v/>
      </c>
      <c r="F3" s="3" t="str">
        <f>IF(A3="","",VLOOKUP(A3,Equip, 6, FALSE))</f>
        <v/>
      </c>
      <c r="G3" s="3" t="str">
        <f>IF(A3="","",VLOOKUP(A3,Equip, 7, FALSE))</f>
        <v/>
      </c>
      <c r="H3" s="3" t="str">
        <f>IF(A3="","",VLOOKUP(A3,Equip, 8, FALSE))</f>
        <v/>
      </c>
      <c r="I3" s="3" t="str">
        <f>IF(A3="","",VLOOKUP(A3,Equip, 9, FALSE))</f>
        <v/>
      </c>
      <c r="J3" s="3" t="str">
        <f>IF(A3="","",VLOOKUP(A3,Equip, 10, FALSE))</f>
        <v/>
      </c>
      <c r="K3" s="3" t="str">
        <f>IF(A3="","",VLOOKUP(A3,Equip, 11, FALSE))</f>
        <v/>
      </c>
      <c r="L3" s="3" t="str">
        <f>IF(A3="","",VLOOKUP(A3,Equip, 12, FALSE))</f>
        <v/>
      </c>
      <c r="M3" s="3" t="str">
        <f>IF(A3="","",VLOOKUP(A3,Equip, 13, FALSE))</f>
        <v/>
      </c>
      <c r="N3" s="3" t="str">
        <f>IF(A3="","",VLOOKUP(A3,Equip, 14, FALSE))</f>
        <v/>
      </c>
      <c r="O3" s="3" t="str">
        <f>IF(A3="","",VLOOKUP(A3,Equip, 15, FALSE))</f>
        <v/>
      </c>
      <c r="P3" s="3" t="str">
        <f>IF(A3="","",VLOOKUP(A3,Equip, 16, FALSE))</f>
        <v/>
      </c>
      <c r="Q3" s="4" t="str">
        <f>IF(A3="","",VLOOKUP(A3,gear, 17, FALSE))</f>
        <v/>
      </c>
      <c r="R3" t="str">
        <f>IF(A3="","",VLOOKUP(A3,gear, 18, FALSE))</f>
        <v/>
      </c>
    </row>
    <row r="4" spans="1:18">
      <c r="B4" s="5" t="str">
        <f>IF(A4="","",VLOOKUP(A4,Equip, 2, FALSE))</f>
        <v/>
      </c>
      <c r="C4" s="6" t="str">
        <f>IF(A4="","",VLOOKUP(A4,Equip, 3, FALSE))</f>
        <v/>
      </c>
      <c r="D4" s="6" t="str">
        <f>IF(A4="","",VLOOKUP(A4,Equip, 4, FALSE))</f>
        <v/>
      </c>
      <c r="E4" s="6" t="str">
        <f>IF(A4="","",VLOOKUP(A4,Equip, 5, FALSE))</f>
        <v/>
      </c>
      <c r="F4" s="6" t="str">
        <f>IF(A4="","",VLOOKUP(A4,Equip, 6, FALSE))</f>
        <v/>
      </c>
      <c r="G4" s="6" t="str">
        <f>IF(A4="","",VLOOKUP(A4,Equip, 7, FALSE))</f>
        <v/>
      </c>
      <c r="H4" s="6" t="str">
        <f>IF(A4="","",VLOOKUP(A4,Equip, 8, FALSE))</f>
        <v/>
      </c>
      <c r="I4" s="6" t="str">
        <f>IF(A4="","",VLOOKUP(A4,Equip, 9, FALSE))</f>
        <v/>
      </c>
      <c r="J4" s="6" t="str">
        <f>IF(A4="","",VLOOKUP(A4,Equip, 10, FALSE))</f>
        <v/>
      </c>
      <c r="K4" s="6" t="str">
        <f>IF(A4="","",VLOOKUP(A4,Equip, 11, FALSE))</f>
        <v/>
      </c>
      <c r="L4" s="6" t="str">
        <f>IF(A4="","",VLOOKUP(A4,Equip, 12, FALSE))</f>
        <v/>
      </c>
      <c r="M4" s="6" t="str">
        <f>IF(A4="","",VLOOKUP(A4,Equip, 13, FALSE))</f>
        <v/>
      </c>
      <c r="N4" s="6" t="str">
        <f>IF(A4="","",VLOOKUP(A4,Equip, 14, FALSE))</f>
        <v/>
      </c>
      <c r="O4" s="6" t="str">
        <f>IF(A4="","",VLOOKUP(A4,Equip, 15, FALSE))</f>
        <v/>
      </c>
      <c r="P4" s="6" t="str">
        <f>IF(A4="","",VLOOKUP(A4,Equip, 16, FALSE))</f>
        <v/>
      </c>
      <c r="Q4" s="7" t="str">
        <f>IF(A4="","",VLOOKUP(A4,gear, 17, FALSE))</f>
        <v/>
      </c>
      <c r="R4" t="str">
        <f>IF(A4="","",VLOOKUP(A4,gear, 18, FALSE))</f>
        <v/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200</v>
      </c>
      <c r="C8">
        <f t="shared" ref="C8:P8" si="0">SUM(C2:C7)</f>
        <v>20</v>
      </c>
      <c r="D8">
        <f t="shared" si="0"/>
        <v>20</v>
      </c>
      <c r="E8">
        <f t="shared" si="0"/>
        <v>47</v>
      </c>
      <c r="F8">
        <f t="shared" si="0"/>
        <v>20</v>
      </c>
      <c r="G8">
        <f t="shared" si="0"/>
        <v>20</v>
      </c>
      <c r="H8">
        <f t="shared" si="0"/>
        <v>20</v>
      </c>
      <c r="I8">
        <f t="shared" si="0"/>
        <v>20</v>
      </c>
      <c r="J8">
        <f t="shared" si="0"/>
        <v>20</v>
      </c>
      <c r="K8">
        <f t="shared" si="0"/>
        <v>20</v>
      </c>
      <c r="L8">
        <f t="shared" si="0"/>
        <v>30</v>
      </c>
      <c r="M8">
        <f t="shared" si="0"/>
        <v>20</v>
      </c>
      <c r="N8">
        <f t="shared" si="0"/>
        <v>20</v>
      </c>
      <c r="O8">
        <f t="shared" si="0"/>
        <v>6</v>
      </c>
      <c r="P8">
        <f t="shared" si="0"/>
        <v>6</v>
      </c>
      <c r="Q8">
        <f>SUM(Q2:Q7)</f>
        <v>6</v>
      </c>
    </row>
    <row r="10" spans="1:18">
      <c r="A10" t="s">
        <v>182</v>
      </c>
      <c r="B10" s="11">
        <f>IF(E8&lt;99, INT(E8/16)+2, INT(99/16)+2)</f>
        <v>4</v>
      </c>
    </row>
    <row r="12" spans="1:18">
      <c r="A12" t="s">
        <v>183</v>
      </c>
      <c r="E12" t="s">
        <v>301</v>
      </c>
      <c r="L12" s="1" t="s">
        <v>302</v>
      </c>
      <c r="N12" s="13" t="s">
        <v>304</v>
      </c>
    </row>
    <row r="13" spans="1:18">
      <c r="B13" t="s">
        <v>229</v>
      </c>
      <c r="F13" t="s">
        <v>190</v>
      </c>
      <c r="I13">
        <v>2</v>
      </c>
      <c r="L13" s="16"/>
      <c r="N13" s="13" t="s">
        <v>305</v>
      </c>
    </row>
    <row r="14" spans="1:18">
      <c r="B14" t="s">
        <v>222</v>
      </c>
      <c r="F14" t="s">
        <v>184</v>
      </c>
      <c r="I14">
        <v>1</v>
      </c>
      <c r="L14" s="17"/>
    </row>
    <row r="15" spans="1:18">
      <c r="B15" t="s">
        <v>230</v>
      </c>
      <c r="F15" t="s">
        <v>196</v>
      </c>
      <c r="I15">
        <v>3</v>
      </c>
      <c r="L15" s="17"/>
    </row>
    <row r="16" spans="1:18">
      <c r="B16" t="s">
        <v>199</v>
      </c>
      <c r="F16" t="s">
        <v>219</v>
      </c>
      <c r="I16">
        <v>7</v>
      </c>
      <c r="L16" s="17"/>
    </row>
    <row r="17" spans="1:15">
      <c r="B17" t="s">
        <v>231</v>
      </c>
      <c r="F17" t="s">
        <v>191</v>
      </c>
      <c r="I17">
        <v>2</v>
      </c>
      <c r="L17" s="1"/>
      <c r="O17" s="1"/>
    </row>
    <row r="18" spans="1:15">
      <c r="F18" t="s">
        <v>212</v>
      </c>
      <c r="I18">
        <v>6</v>
      </c>
      <c r="L18" s="1"/>
      <c r="O18" s="1"/>
    </row>
    <row r="19" spans="1:15">
      <c r="A19" t="s">
        <v>232</v>
      </c>
      <c r="F19" t="s">
        <v>192</v>
      </c>
      <c r="I19">
        <v>2</v>
      </c>
      <c r="L19" s="1"/>
      <c r="O19" s="1"/>
    </row>
    <row r="20" spans="1:15">
      <c r="B20" t="s">
        <v>233</v>
      </c>
      <c r="F20" t="s">
        <v>209</v>
      </c>
      <c r="I20">
        <v>5</v>
      </c>
      <c r="L20" s="1"/>
      <c r="O20" s="1"/>
    </row>
    <row r="21" spans="1:15">
      <c r="B21" t="s">
        <v>234</v>
      </c>
      <c r="F21" t="s">
        <v>193</v>
      </c>
      <c r="I21">
        <v>2</v>
      </c>
      <c r="L21" s="1"/>
      <c r="O21" s="1"/>
    </row>
    <row r="22" spans="1:15">
      <c r="B22" t="s">
        <v>235</v>
      </c>
      <c r="F22" t="s">
        <v>210</v>
      </c>
      <c r="I22">
        <v>5</v>
      </c>
      <c r="L22" s="1"/>
      <c r="O22" s="1"/>
    </row>
    <row r="23" spans="1:15">
      <c r="B23" t="s">
        <v>237</v>
      </c>
      <c r="F23" t="s">
        <v>204</v>
      </c>
      <c r="I23">
        <v>4</v>
      </c>
      <c r="L23" s="1"/>
    </row>
    <row r="24" spans="1:15">
      <c r="B24" t="s">
        <v>236</v>
      </c>
      <c r="F24" t="s">
        <v>214</v>
      </c>
      <c r="I24">
        <v>6</v>
      </c>
    </row>
    <row r="25" spans="1:15">
      <c r="B25" t="s">
        <v>239</v>
      </c>
      <c r="F25" t="s">
        <v>194</v>
      </c>
      <c r="I25">
        <v>2</v>
      </c>
    </row>
    <row r="26" spans="1:15">
      <c r="B26" t="s">
        <v>240</v>
      </c>
      <c r="F26" t="s">
        <v>215</v>
      </c>
      <c r="I26">
        <v>6</v>
      </c>
    </row>
    <row r="27" spans="1:15">
      <c r="B27" t="s">
        <v>238</v>
      </c>
      <c r="F27" t="s">
        <v>216</v>
      </c>
      <c r="I27">
        <v>6</v>
      </c>
    </row>
    <row r="28" spans="1:15">
      <c r="B28" s="12" t="s">
        <v>242</v>
      </c>
    </row>
    <row r="29" spans="1:15">
      <c r="B29" s="12" t="s">
        <v>243</v>
      </c>
    </row>
    <row r="30" spans="1:15">
      <c r="B30" s="12" t="s">
        <v>244</v>
      </c>
    </row>
    <row r="31" spans="1:15">
      <c r="B31" s="12" t="s">
        <v>245</v>
      </c>
    </row>
    <row r="33" spans="1:1">
      <c r="A33" s="14"/>
    </row>
    <row r="34" spans="1:1">
      <c r="A34" s="13"/>
    </row>
  </sheetData>
  <conditionalFormatting sqref="L14">
    <cfRule type="expression" dxfId="46" priority="28">
      <formula>$B$11=2</formula>
    </cfRule>
  </conditionalFormatting>
  <conditionalFormatting sqref="L15">
    <cfRule type="expression" dxfId="45" priority="26">
      <formula>$B$11&gt;2</formula>
    </cfRule>
    <cfRule type="expression" dxfId="44" priority="27">
      <formula>$B$11=3</formula>
    </cfRule>
  </conditionalFormatting>
  <conditionalFormatting sqref="L16">
    <cfRule type="expression" dxfId="43" priority="8">
      <formula>$B$10=4</formula>
    </cfRule>
    <cfRule type="expression" dxfId="42" priority="24">
      <formula>$B$11&gt;3</formula>
    </cfRule>
    <cfRule type="expression" dxfId="41" priority="25">
      <formula>$B$11=4</formula>
    </cfRule>
  </conditionalFormatting>
  <conditionalFormatting sqref="L17">
    <cfRule type="expression" dxfId="40" priority="6">
      <formula>$B$10&gt;4</formula>
    </cfRule>
    <cfRule type="expression" dxfId="39" priority="7">
      <formula>$B$10=5</formula>
    </cfRule>
    <cfRule type="expression" dxfId="38" priority="22">
      <formula>$B$11&gt;4</formula>
    </cfRule>
    <cfRule type="expression" dxfId="37" priority="23">
      <formula>$B$11=5</formula>
    </cfRule>
  </conditionalFormatting>
  <conditionalFormatting sqref="L18">
    <cfRule type="expression" dxfId="36" priority="4">
      <formula>$B$10&gt;5</formula>
    </cfRule>
    <cfRule type="expression" dxfId="35" priority="5">
      <formula>$B$10=6</formula>
    </cfRule>
    <cfRule type="expression" dxfId="34" priority="20">
      <formula>$B$11&gt;5</formula>
    </cfRule>
    <cfRule type="expression" dxfId="33" priority="21">
      <formula>$B$11=6</formula>
    </cfRule>
  </conditionalFormatting>
  <conditionalFormatting sqref="L19">
    <cfRule type="expression" dxfId="32" priority="2">
      <formula>$B$10&gt;6</formula>
    </cfRule>
    <cfRule type="expression" dxfId="31" priority="3">
      <formula>$B$10=7</formula>
    </cfRule>
    <cfRule type="expression" dxfId="30" priority="18">
      <formula>$B$11&gt;6</formula>
    </cfRule>
    <cfRule type="expression" dxfId="29" priority="19">
      <formula>$B$11=7</formula>
    </cfRule>
  </conditionalFormatting>
  <conditionalFormatting sqref="L20">
    <cfRule type="expression" dxfId="28" priority="1">
      <formula>$B$10=8</formula>
    </cfRule>
    <cfRule type="expression" dxfId="27" priority="17">
      <formula>$B$11=8</formula>
    </cfRule>
  </conditionalFormatting>
  <conditionalFormatting sqref="O17">
    <cfRule type="expression" dxfId="26" priority="14">
      <formula>$B$12&gt;4</formula>
    </cfRule>
    <cfRule type="expression" dxfId="25" priority="15">
      <formula>$B$12=5</formula>
    </cfRule>
  </conditionalFormatting>
  <conditionalFormatting sqref="O18">
    <cfRule type="expression" dxfId="24" priority="12">
      <formula>$B$12&gt;5</formula>
    </cfRule>
    <cfRule type="expression" dxfId="23" priority="13">
      <formula>$B$12=6</formula>
    </cfRule>
  </conditionalFormatting>
  <conditionalFormatting sqref="O19">
    <cfRule type="expression" dxfId="22" priority="10">
      <formula>$B$12&gt;6</formula>
    </cfRule>
    <cfRule type="expression" dxfId="21" priority="11">
      <formula>$B$12=7</formula>
    </cfRule>
  </conditionalFormatting>
  <conditionalFormatting sqref="O20">
    <cfRule type="expression" dxfId="20" priority="9">
      <formula>$B$12=8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190"/>
  <sheetViews>
    <sheetView workbookViewId="0">
      <pane xSplit="1" topLeftCell="D1" activePane="topRight" state="frozen"/>
      <selection pane="topRight" activeCell="L15" sqref="L15"/>
    </sheetView>
  </sheetViews>
  <sheetFormatPr defaultRowHeight="15"/>
  <cols>
    <col min="1" max="1" width="16.5703125" bestFit="1" customWidth="1"/>
    <col min="4" max="4" width="10" bestFit="1" customWidth="1"/>
    <col min="5" max="5" width="11.5703125" bestFit="1" customWidth="1"/>
  </cols>
  <sheetData>
    <row r="1" spans="1:18">
      <c r="A1" t="s">
        <v>179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16</v>
      </c>
      <c r="B2">
        <v>200</v>
      </c>
      <c r="C2">
        <v>20</v>
      </c>
      <c r="D2">
        <v>20</v>
      </c>
      <c r="F2">
        <v>20</v>
      </c>
      <c r="R2" t="s">
        <v>288</v>
      </c>
    </row>
    <row r="3" spans="1:18">
      <c r="A3" t="s">
        <v>17</v>
      </c>
      <c r="B3">
        <v>150</v>
      </c>
      <c r="C3">
        <v>30</v>
      </c>
      <c r="G3">
        <v>30</v>
      </c>
      <c r="R3" t="s">
        <v>286</v>
      </c>
    </row>
    <row r="4" spans="1:18">
      <c r="A4" t="s">
        <v>18</v>
      </c>
      <c r="B4">
        <v>200</v>
      </c>
      <c r="C4">
        <v>25</v>
      </c>
      <c r="D4">
        <v>25</v>
      </c>
    </row>
    <row r="5" spans="1:18">
      <c r="A5" t="s">
        <v>19</v>
      </c>
      <c r="B5">
        <v>250</v>
      </c>
      <c r="C5">
        <v>30</v>
      </c>
    </row>
    <row r="6" spans="1:18">
      <c r="A6" t="s">
        <v>20</v>
      </c>
      <c r="B6">
        <v>150</v>
      </c>
      <c r="C6">
        <v>15</v>
      </c>
      <c r="D6">
        <v>15</v>
      </c>
    </row>
    <row r="7" spans="1:18">
      <c r="A7" t="s">
        <v>255</v>
      </c>
      <c r="B7">
        <v>250</v>
      </c>
      <c r="C7">
        <v>25</v>
      </c>
      <c r="D7">
        <v>25</v>
      </c>
    </row>
    <row r="8" spans="1:18">
      <c r="A8" t="s">
        <v>21</v>
      </c>
      <c r="B8">
        <v>200</v>
      </c>
      <c r="C8">
        <v>25</v>
      </c>
      <c r="D8">
        <v>25</v>
      </c>
    </row>
    <row r="9" spans="1:18">
      <c r="A9" t="s">
        <v>22</v>
      </c>
      <c r="B9">
        <v>100</v>
      </c>
      <c r="C9">
        <v>20</v>
      </c>
      <c r="D9">
        <v>20</v>
      </c>
    </row>
    <row r="10" spans="1:18">
      <c r="A10" t="s">
        <v>23</v>
      </c>
      <c r="B10">
        <v>250</v>
      </c>
      <c r="C10">
        <v>25</v>
      </c>
      <c r="D10">
        <v>25</v>
      </c>
      <c r="R10" t="s">
        <v>287</v>
      </c>
    </row>
    <row r="11" spans="1:18">
      <c r="A11" t="s">
        <v>24</v>
      </c>
      <c r="B11">
        <v>80</v>
      </c>
      <c r="C11">
        <v>16</v>
      </c>
      <c r="D11">
        <v>16</v>
      </c>
      <c r="R11" t="s">
        <v>289</v>
      </c>
    </row>
    <row r="12" spans="1:18">
      <c r="A12" t="s">
        <v>25</v>
      </c>
      <c r="B12">
        <v>100</v>
      </c>
      <c r="C12">
        <v>20</v>
      </c>
      <c r="G12">
        <v>20</v>
      </c>
      <c r="R12" t="s">
        <v>290</v>
      </c>
    </row>
    <row r="13" spans="1:18">
      <c r="A13" t="s">
        <v>256</v>
      </c>
      <c r="B13">
        <v>90</v>
      </c>
      <c r="C13">
        <v>18</v>
      </c>
      <c r="D13">
        <v>18</v>
      </c>
    </row>
    <row r="14" spans="1:18">
      <c r="A14" t="s">
        <v>26</v>
      </c>
      <c r="B14">
        <v>100</v>
      </c>
      <c r="C14">
        <v>20</v>
      </c>
      <c r="G14">
        <v>20</v>
      </c>
      <c r="R14" t="s">
        <v>291</v>
      </c>
    </row>
    <row r="15" spans="1:18">
      <c r="A15" t="s">
        <v>27</v>
      </c>
      <c r="C15">
        <v>9</v>
      </c>
      <c r="D15">
        <v>9</v>
      </c>
      <c r="E15">
        <v>9</v>
      </c>
      <c r="F15">
        <v>9</v>
      </c>
      <c r="G15">
        <v>9</v>
      </c>
      <c r="H15">
        <v>9</v>
      </c>
      <c r="I15">
        <v>9</v>
      </c>
      <c r="R15" t="s">
        <v>289</v>
      </c>
    </row>
    <row r="16" spans="1:18">
      <c r="A16" t="s">
        <v>28</v>
      </c>
      <c r="B16">
        <v>50</v>
      </c>
      <c r="C16">
        <v>16</v>
      </c>
      <c r="G16">
        <v>16</v>
      </c>
      <c r="R16" t="s">
        <v>292</v>
      </c>
    </row>
    <row r="17" spans="1:18">
      <c r="A17" t="s">
        <v>29</v>
      </c>
      <c r="B17">
        <v>65</v>
      </c>
      <c r="C17">
        <v>13</v>
      </c>
      <c r="D17">
        <v>13</v>
      </c>
    </row>
    <row r="18" spans="1:18">
      <c r="A18" t="s">
        <v>30</v>
      </c>
      <c r="B18">
        <v>60</v>
      </c>
      <c r="C18">
        <v>15</v>
      </c>
      <c r="F18">
        <v>15</v>
      </c>
    </row>
    <row r="19" spans="1:18">
      <c r="A19" t="s">
        <v>31</v>
      </c>
      <c r="C19">
        <v>5</v>
      </c>
      <c r="D19">
        <v>5</v>
      </c>
      <c r="E19">
        <v>5</v>
      </c>
      <c r="F19">
        <v>5</v>
      </c>
      <c r="G19">
        <v>5</v>
      </c>
      <c r="H19">
        <v>5</v>
      </c>
      <c r="I19">
        <v>5</v>
      </c>
    </row>
    <row r="20" spans="1:18">
      <c r="A20" t="s">
        <v>32</v>
      </c>
      <c r="B20">
        <v>80</v>
      </c>
      <c r="C20">
        <v>10</v>
      </c>
      <c r="F20">
        <v>10</v>
      </c>
    </row>
    <row r="21" spans="1:18">
      <c r="A21" t="s">
        <v>33</v>
      </c>
      <c r="B21">
        <v>70</v>
      </c>
      <c r="C21">
        <v>13</v>
      </c>
    </row>
    <row r="22" spans="1:18">
      <c r="A22" t="s">
        <v>34</v>
      </c>
      <c r="B22">
        <v>50</v>
      </c>
      <c r="C22">
        <v>10</v>
      </c>
      <c r="D22">
        <v>10</v>
      </c>
    </row>
    <row r="23" spans="1:18">
      <c r="A23" t="s">
        <v>35</v>
      </c>
      <c r="B23">
        <v>40</v>
      </c>
      <c r="C23">
        <v>10</v>
      </c>
      <c r="D23">
        <v>10</v>
      </c>
      <c r="F23">
        <v>10</v>
      </c>
    </row>
    <row r="24" spans="1:18">
      <c r="A24" t="s">
        <v>36</v>
      </c>
      <c r="B24">
        <v>30</v>
      </c>
      <c r="C24">
        <v>6</v>
      </c>
      <c r="F24">
        <v>6</v>
      </c>
      <c r="G24">
        <v>6</v>
      </c>
      <c r="R24" t="s">
        <v>289</v>
      </c>
    </row>
    <row r="25" spans="1:18">
      <c r="A25" t="s">
        <v>37</v>
      </c>
      <c r="B25">
        <v>30</v>
      </c>
      <c r="C25">
        <v>6</v>
      </c>
      <c r="D25">
        <v>6</v>
      </c>
      <c r="G25">
        <v>6</v>
      </c>
      <c r="R25" t="s">
        <v>293</v>
      </c>
    </row>
    <row r="26" spans="1:18">
      <c r="A26" t="s">
        <v>38</v>
      </c>
      <c r="B26">
        <v>25</v>
      </c>
      <c r="C26">
        <v>5</v>
      </c>
      <c r="D26">
        <v>5</v>
      </c>
    </row>
    <row r="27" spans="1:18">
      <c r="A27" t="s">
        <v>39</v>
      </c>
      <c r="B27">
        <v>35</v>
      </c>
      <c r="C27">
        <v>7</v>
      </c>
    </row>
    <row r="28" spans="1:18">
      <c r="A28" t="s">
        <v>40</v>
      </c>
      <c r="B28">
        <v>20</v>
      </c>
      <c r="C28">
        <v>4</v>
      </c>
      <c r="D28">
        <v>4</v>
      </c>
      <c r="F28">
        <v>4</v>
      </c>
    </row>
    <row r="29" spans="1:18">
      <c r="A29" t="s">
        <v>41</v>
      </c>
      <c r="B29">
        <v>225</v>
      </c>
      <c r="C29">
        <v>25</v>
      </c>
      <c r="F29">
        <v>25</v>
      </c>
    </row>
    <row r="30" spans="1:18">
      <c r="A30" t="s">
        <v>42</v>
      </c>
      <c r="B30">
        <v>150</v>
      </c>
      <c r="C30">
        <v>20</v>
      </c>
      <c r="F30">
        <v>20</v>
      </c>
    </row>
    <row r="31" spans="1:18">
      <c r="A31" t="s">
        <v>43</v>
      </c>
      <c r="B31">
        <v>90</v>
      </c>
      <c r="C31">
        <v>15</v>
      </c>
      <c r="F31">
        <v>15</v>
      </c>
    </row>
    <row r="32" spans="1:18">
      <c r="A32" t="s">
        <v>44</v>
      </c>
      <c r="B32">
        <v>60</v>
      </c>
      <c r="C32">
        <v>8</v>
      </c>
      <c r="F32">
        <v>8</v>
      </c>
      <c r="H32">
        <v>8</v>
      </c>
    </row>
    <row r="33" spans="1:8">
      <c r="A33" t="s">
        <v>45</v>
      </c>
      <c r="B33">
        <v>250</v>
      </c>
      <c r="F33">
        <v>40</v>
      </c>
    </row>
    <row r="34" spans="1:8">
      <c r="A34" t="s">
        <v>46</v>
      </c>
      <c r="B34">
        <v>200</v>
      </c>
      <c r="F34">
        <v>30</v>
      </c>
    </row>
    <row r="35" spans="1:8">
      <c r="A35" t="s">
        <v>47</v>
      </c>
      <c r="B35">
        <v>70</v>
      </c>
      <c r="F35">
        <v>15</v>
      </c>
    </row>
    <row r="36" spans="1:8">
      <c r="A36" t="s">
        <v>48</v>
      </c>
      <c r="B36">
        <v>100</v>
      </c>
      <c r="F36">
        <v>20</v>
      </c>
      <c r="G36">
        <v>10</v>
      </c>
    </row>
    <row r="37" spans="1:8">
      <c r="A37" t="s">
        <v>49</v>
      </c>
      <c r="B37">
        <v>250</v>
      </c>
      <c r="D37">
        <v>30</v>
      </c>
      <c r="F37">
        <v>30</v>
      </c>
    </row>
    <row r="38" spans="1:8">
      <c r="A38" t="s">
        <v>50</v>
      </c>
      <c r="B38">
        <v>150</v>
      </c>
      <c r="D38">
        <v>10</v>
      </c>
      <c r="F38">
        <v>30</v>
      </c>
      <c r="H38">
        <v>10</v>
      </c>
    </row>
    <row r="39" spans="1:8">
      <c r="A39" t="s">
        <v>51</v>
      </c>
      <c r="B39">
        <v>100</v>
      </c>
      <c r="D39">
        <v>15</v>
      </c>
      <c r="F39">
        <v>15</v>
      </c>
    </row>
    <row r="40" spans="1:8">
      <c r="A40" t="s">
        <v>257</v>
      </c>
      <c r="B40">
        <v>125</v>
      </c>
      <c r="F40">
        <v>20</v>
      </c>
      <c r="H40">
        <v>20</v>
      </c>
    </row>
    <row r="41" spans="1:8">
      <c r="A41" t="s">
        <v>258</v>
      </c>
      <c r="B41">
        <v>125</v>
      </c>
      <c r="F41">
        <v>20</v>
      </c>
      <c r="H41">
        <v>20</v>
      </c>
    </row>
    <row r="42" spans="1:8">
      <c r="A42" t="s">
        <v>259</v>
      </c>
      <c r="B42">
        <v>125</v>
      </c>
      <c r="F42">
        <v>20</v>
      </c>
      <c r="H42">
        <v>20</v>
      </c>
    </row>
    <row r="43" spans="1:8">
      <c r="A43" t="s">
        <v>52</v>
      </c>
      <c r="B43">
        <v>150</v>
      </c>
      <c r="D43">
        <v>18</v>
      </c>
      <c r="F43">
        <v>18</v>
      </c>
      <c r="H43">
        <v>18</v>
      </c>
    </row>
    <row r="44" spans="1:8">
      <c r="A44" t="s">
        <v>53</v>
      </c>
      <c r="B44">
        <v>70</v>
      </c>
      <c r="D44">
        <v>8</v>
      </c>
      <c r="F44">
        <v>8</v>
      </c>
      <c r="H44">
        <v>8</v>
      </c>
    </row>
    <row r="45" spans="1:8">
      <c r="A45" t="s">
        <v>54</v>
      </c>
      <c r="B45">
        <v>20</v>
      </c>
      <c r="C45">
        <v>5</v>
      </c>
      <c r="F45">
        <v>5</v>
      </c>
    </row>
    <row r="46" spans="1:8">
      <c r="A46" t="s">
        <v>55</v>
      </c>
      <c r="B46">
        <v>70</v>
      </c>
      <c r="F46">
        <v>10</v>
      </c>
      <c r="H46">
        <v>10</v>
      </c>
    </row>
    <row r="47" spans="1:8">
      <c r="A47" t="s">
        <v>56</v>
      </c>
      <c r="B47">
        <v>150</v>
      </c>
      <c r="D47">
        <v>20</v>
      </c>
      <c r="F47">
        <v>20</v>
      </c>
    </row>
    <row r="48" spans="1:8">
      <c r="A48" t="s">
        <v>57</v>
      </c>
      <c r="B48">
        <v>80</v>
      </c>
      <c r="F48">
        <v>15</v>
      </c>
      <c r="H48">
        <v>15</v>
      </c>
    </row>
    <row r="49" spans="1:18">
      <c r="A49" t="s">
        <v>58</v>
      </c>
      <c r="B49">
        <v>80</v>
      </c>
      <c r="F49">
        <v>15</v>
      </c>
      <c r="H49">
        <v>10</v>
      </c>
    </row>
    <row r="50" spans="1:18">
      <c r="A50" t="s">
        <v>59</v>
      </c>
      <c r="B50">
        <v>175</v>
      </c>
      <c r="D50">
        <v>25</v>
      </c>
      <c r="F50">
        <v>25</v>
      </c>
    </row>
    <row r="51" spans="1:18">
      <c r="A51" t="s">
        <v>60</v>
      </c>
      <c r="B51">
        <v>90</v>
      </c>
      <c r="D51">
        <v>13</v>
      </c>
      <c r="F51">
        <v>13</v>
      </c>
    </row>
    <row r="52" spans="1:18">
      <c r="A52" t="s">
        <v>61</v>
      </c>
      <c r="B52">
        <v>40</v>
      </c>
      <c r="D52">
        <v>7</v>
      </c>
      <c r="F52">
        <v>7</v>
      </c>
      <c r="R52" t="s">
        <v>294</v>
      </c>
    </row>
    <row r="53" spans="1:18">
      <c r="A53" t="s">
        <v>62</v>
      </c>
      <c r="B53">
        <v>150</v>
      </c>
      <c r="D53">
        <v>30</v>
      </c>
      <c r="F53">
        <v>30</v>
      </c>
      <c r="G53">
        <v>30</v>
      </c>
    </row>
    <row r="54" spans="1:18">
      <c r="A54" t="s">
        <v>63</v>
      </c>
      <c r="B54">
        <v>150</v>
      </c>
      <c r="D54">
        <v>20</v>
      </c>
      <c r="F54">
        <v>20</v>
      </c>
      <c r="H54">
        <v>20</v>
      </c>
    </row>
    <row r="55" spans="1:18">
      <c r="A55" t="s">
        <v>64</v>
      </c>
      <c r="B55">
        <v>150</v>
      </c>
      <c r="D55">
        <v>20</v>
      </c>
      <c r="F55">
        <v>20</v>
      </c>
      <c r="G55">
        <v>20</v>
      </c>
    </row>
    <row r="56" spans="1:18">
      <c r="A56" t="s">
        <v>65</v>
      </c>
      <c r="C56">
        <v>13</v>
      </c>
      <c r="D56">
        <v>13</v>
      </c>
      <c r="E56">
        <v>13</v>
      </c>
      <c r="F56">
        <v>13</v>
      </c>
      <c r="G56">
        <v>13</v>
      </c>
      <c r="H56">
        <v>13</v>
      </c>
      <c r="I56">
        <v>13</v>
      </c>
    </row>
    <row r="57" spans="1:18">
      <c r="A57" t="s">
        <v>66</v>
      </c>
      <c r="B57">
        <v>50</v>
      </c>
      <c r="D57">
        <v>20</v>
      </c>
      <c r="F57">
        <v>20</v>
      </c>
      <c r="H57">
        <v>20</v>
      </c>
    </row>
    <row r="58" spans="1:18">
      <c r="A58" t="s">
        <v>260</v>
      </c>
      <c r="B58">
        <v>100</v>
      </c>
      <c r="D58">
        <v>16</v>
      </c>
      <c r="F58">
        <v>16</v>
      </c>
      <c r="H58">
        <v>16</v>
      </c>
    </row>
    <row r="59" spans="1:18">
      <c r="A59" t="s">
        <v>67</v>
      </c>
      <c r="B59">
        <v>200</v>
      </c>
      <c r="D59">
        <v>10</v>
      </c>
      <c r="F59">
        <v>10</v>
      </c>
      <c r="H59">
        <v>10</v>
      </c>
    </row>
    <row r="60" spans="1:18">
      <c r="A60" t="s">
        <v>68</v>
      </c>
      <c r="B60">
        <v>75</v>
      </c>
      <c r="D60">
        <v>13</v>
      </c>
      <c r="F60">
        <v>13</v>
      </c>
    </row>
    <row r="61" spans="1:18">
      <c r="A61" t="s">
        <v>69</v>
      </c>
      <c r="B61">
        <v>75</v>
      </c>
      <c r="D61">
        <v>13</v>
      </c>
      <c r="F61">
        <v>13</v>
      </c>
    </row>
    <row r="62" spans="1:18">
      <c r="A62" t="s">
        <v>70</v>
      </c>
      <c r="B62">
        <v>50</v>
      </c>
      <c r="D62">
        <v>10</v>
      </c>
      <c r="F62">
        <v>10</v>
      </c>
    </row>
    <row r="63" spans="1:18">
      <c r="A63" t="s">
        <v>71</v>
      </c>
      <c r="B63">
        <v>50</v>
      </c>
      <c r="D63">
        <v>10</v>
      </c>
      <c r="F63">
        <v>25</v>
      </c>
    </row>
    <row r="64" spans="1:18">
      <c r="A64" t="s">
        <v>261</v>
      </c>
      <c r="B64">
        <v>50</v>
      </c>
      <c r="D64">
        <v>10</v>
      </c>
      <c r="F64">
        <v>10</v>
      </c>
    </row>
    <row r="65" spans="1:18">
      <c r="A65" t="s">
        <v>72</v>
      </c>
      <c r="B65">
        <v>25</v>
      </c>
      <c r="D65">
        <v>5</v>
      </c>
      <c r="F65">
        <v>5</v>
      </c>
      <c r="H65">
        <v>5</v>
      </c>
    </row>
    <row r="66" spans="1:18">
      <c r="A66" t="s">
        <v>262</v>
      </c>
      <c r="B66">
        <v>25</v>
      </c>
      <c r="D66">
        <v>5</v>
      </c>
      <c r="F66">
        <v>5</v>
      </c>
      <c r="H66">
        <v>5</v>
      </c>
    </row>
    <row r="67" spans="1:18">
      <c r="A67" t="s">
        <v>73</v>
      </c>
      <c r="B67">
        <v>100</v>
      </c>
      <c r="D67">
        <v>20</v>
      </c>
      <c r="E67">
        <v>15</v>
      </c>
      <c r="F67">
        <v>20</v>
      </c>
    </row>
    <row r="68" spans="1:18">
      <c r="A68" t="s">
        <v>74</v>
      </c>
      <c r="B68">
        <v>100</v>
      </c>
      <c r="D68">
        <v>20</v>
      </c>
      <c r="E68">
        <v>25</v>
      </c>
    </row>
    <row r="69" spans="1:18">
      <c r="A69" t="s">
        <v>75</v>
      </c>
      <c r="C69">
        <v>3</v>
      </c>
      <c r="D69">
        <v>3</v>
      </c>
    </row>
    <row r="70" spans="1:18">
      <c r="A70" t="s">
        <v>76</v>
      </c>
      <c r="B70">
        <v>100</v>
      </c>
      <c r="D70">
        <v>15</v>
      </c>
      <c r="E70">
        <v>15</v>
      </c>
      <c r="F70">
        <v>15</v>
      </c>
    </row>
    <row r="71" spans="1:18">
      <c r="A71" t="s">
        <v>77</v>
      </c>
      <c r="B71">
        <v>50</v>
      </c>
      <c r="D71">
        <v>30</v>
      </c>
      <c r="E71">
        <v>10</v>
      </c>
    </row>
    <row r="72" spans="1:18">
      <c r="A72" t="s">
        <v>78</v>
      </c>
      <c r="C72">
        <v>25</v>
      </c>
      <c r="D72">
        <v>25</v>
      </c>
      <c r="E72">
        <v>30</v>
      </c>
      <c r="F72">
        <v>25</v>
      </c>
    </row>
    <row r="73" spans="1:18">
      <c r="A73" t="s">
        <v>79</v>
      </c>
      <c r="B73">
        <v>100</v>
      </c>
      <c r="D73">
        <v>20</v>
      </c>
    </row>
    <row r="74" spans="1:18">
      <c r="A74" t="s">
        <v>80</v>
      </c>
      <c r="B74">
        <v>100</v>
      </c>
      <c r="C74">
        <v>20</v>
      </c>
      <c r="H74">
        <v>20</v>
      </c>
      <c r="R74" t="s">
        <v>295</v>
      </c>
    </row>
    <row r="75" spans="1:18">
      <c r="A75" t="s">
        <v>81</v>
      </c>
      <c r="B75">
        <v>75</v>
      </c>
      <c r="C75">
        <v>15</v>
      </c>
      <c r="H75">
        <v>15</v>
      </c>
      <c r="R75" t="s">
        <v>283</v>
      </c>
    </row>
    <row r="76" spans="1:18">
      <c r="A76" t="s">
        <v>82</v>
      </c>
      <c r="B76">
        <v>75</v>
      </c>
      <c r="C76">
        <v>15</v>
      </c>
      <c r="H76">
        <v>15</v>
      </c>
    </row>
    <row r="77" spans="1:18">
      <c r="A77" t="s">
        <v>83</v>
      </c>
      <c r="B77">
        <v>75</v>
      </c>
      <c r="C77">
        <v>15</v>
      </c>
      <c r="H77">
        <v>15</v>
      </c>
      <c r="R77" t="s">
        <v>283</v>
      </c>
    </row>
    <row r="78" spans="1:18">
      <c r="A78" t="s">
        <v>84</v>
      </c>
      <c r="B78">
        <v>100</v>
      </c>
      <c r="C78">
        <v>20</v>
      </c>
      <c r="H78">
        <v>20</v>
      </c>
    </row>
    <row r="79" spans="1:18">
      <c r="A79" t="s">
        <v>85</v>
      </c>
      <c r="B79">
        <v>40</v>
      </c>
      <c r="C79">
        <v>8</v>
      </c>
      <c r="H79">
        <v>8</v>
      </c>
    </row>
    <row r="80" spans="1:18">
      <c r="A80" t="s">
        <v>86</v>
      </c>
      <c r="B80">
        <v>20</v>
      </c>
      <c r="C80">
        <v>4</v>
      </c>
      <c r="H80">
        <v>4</v>
      </c>
    </row>
    <row r="81" spans="1:18">
      <c r="A81" t="s">
        <v>87</v>
      </c>
      <c r="B81">
        <v>50</v>
      </c>
      <c r="G81">
        <v>10</v>
      </c>
      <c r="I81">
        <v>10</v>
      </c>
      <c r="J81">
        <v>28</v>
      </c>
      <c r="K81">
        <v>28</v>
      </c>
      <c r="L81">
        <v>28</v>
      </c>
      <c r="M81">
        <v>38</v>
      </c>
      <c r="N81">
        <v>38</v>
      </c>
      <c r="O81">
        <v>38</v>
      </c>
      <c r="P81">
        <v>38</v>
      </c>
      <c r="Q81">
        <v>43</v>
      </c>
    </row>
    <row r="82" spans="1:18">
      <c r="A82" t="s">
        <v>88</v>
      </c>
      <c r="B82">
        <v>20</v>
      </c>
      <c r="H82">
        <v>4</v>
      </c>
      <c r="J82">
        <v>10</v>
      </c>
      <c r="K82">
        <v>10</v>
      </c>
      <c r="L82">
        <v>10</v>
      </c>
      <c r="M82">
        <v>25</v>
      </c>
      <c r="N82">
        <v>25</v>
      </c>
      <c r="O82">
        <v>25</v>
      </c>
      <c r="P82">
        <v>25</v>
      </c>
      <c r="Q82">
        <v>30</v>
      </c>
    </row>
    <row r="83" spans="1:18">
      <c r="A83" t="s">
        <v>89</v>
      </c>
      <c r="B83">
        <v>75</v>
      </c>
      <c r="D83">
        <v>15</v>
      </c>
      <c r="H83">
        <v>15</v>
      </c>
      <c r="J83">
        <v>24</v>
      </c>
      <c r="K83">
        <v>24</v>
      </c>
      <c r="L83">
        <v>24</v>
      </c>
      <c r="M83">
        <v>21</v>
      </c>
      <c r="N83">
        <v>21</v>
      </c>
      <c r="O83">
        <v>24</v>
      </c>
      <c r="P83">
        <v>40</v>
      </c>
      <c r="Q83">
        <v>40</v>
      </c>
      <c r="R83" t="s">
        <v>282</v>
      </c>
    </row>
    <row r="84" spans="1:18">
      <c r="A84" t="s">
        <v>90</v>
      </c>
      <c r="B84">
        <v>65</v>
      </c>
      <c r="G84">
        <v>13</v>
      </c>
      <c r="H84">
        <v>13</v>
      </c>
      <c r="J84">
        <v>26</v>
      </c>
      <c r="K84">
        <v>26</v>
      </c>
      <c r="L84">
        <v>26</v>
      </c>
      <c r="M84">
        <v>26</v>
      </c>
      <c r="N84">
        <v>26</v>
      </c>
      <c r="O84">
        <v>26</v>
      </c>
      <c r="P84">
        <v>26</v>
      </c>
      <c r="Q84">
        <v>26</v>
      </c>
    </row>
    <row r="85" spans="1:18">
      <c r="A85" t="s">
        <v>91</v>
      </c>
      <c r="B85">
        <v>25</v>
      </c>
      <c r="H85">
        <v>5</v>
      </c>
      <c r="J85">
        <v>13</v>
      </c>
      <c r="K85">
        <v>13</v>
      </c>
      <c r="L85">
        <v>2</v>
      </c>
      <c r="M85">
        <v>2</v>
      </c>
      <c r="N85">
        <v>13</v>
      </c>
      <c r="O85">
        <v>13</v>
      </c>
      <c r="P85">
        <v>6</v>
      </c>
      <c r="Q85">
        <v>6</v>
      </c>
    </row>
    <row r="86" spans="1:18">
      <c r="A86" t="s">
        <v>92</v>
      </c>
      <c r="B86">
        <v>25</v>
      </c>
      <c r="H86">
        <v>5</v>
      </c>
      <c r="J86">
        <v>10</v>
      </c>
      <c r="K86">
        <v>10</v>
      </c>
      <c r="L86">
        <v>15</v>
      </c>
      <c r="M86">
        <v>6</v>
      </c>
      <c r="N86">
        <v>6</v>
      </c>
      <c r="O86">
        <v>6</v>
      </c>
      <c r="P86">
        <v>6</v>
      </c>
      <c r="Q86">
        <v>6</v>
      </c>
    </row>
    <row r="87" spans="1:18">
      <c r="A87" t="s">
        <v>93</v>
      </c>
      <c r="B87">
        <v>5</v>
      </c>
      <c r="H87">
        <v>1</v>
      </c>
      <c r="J87">
        <v>6</v>
      </c>
      <c r="K87">
        <v>12</v>
      </c>
      <c r="L87">
        <v>12</v>
      </c>
      <c r="M87">
        <v>3</v>
      </c>
      <c r="N87">
        <v>12</v>
      </c>
      <c r="O87">
        <v>3</v>
      </c>
      <c r="P87">
        <v>3</v>
      </c>
      <c r="Q87">
        <v>3</v>
      </c>
    </row>
    <row r="88" spans="1:18">
      <c r="A88" t="s">
        <v>94</v>
      </c>
      <c r="B88">
        <v>150</v>
      </c>
      <c r="G88">
        <v>20</v>
      </c>
      <c r="H88">
        <v>20</v>
      </c>
      <c r="J88">
        <v>35</v>
      </c>
      <c r="K88">
        <v>35</v>
      </c>
      <c r="L88">
        <v>35</v>
      </c>
      <c r="M88">
        <v>35</v>
      </c>
      <c r="N88">
        <v>35</v>
      </c>
      <c r="O88">
        <v>35</v>
      </c>
      <c r="P88">
        <v>35</v>
      </c>
      <c r="Q88">
        <v>35</v>
      </c>
    </row>
    <row r="89" spans="1:18">
      <c r="A89" t="s">
        <v>95</v>
      </c>
      <c r="B89">
        <v>100</v>
      </c>
      <c r="D89">
        <v>20</v>
      </c>
      <c r="H89">
        <v>20</v>
      </c>
      <c r="J89">
        <v>27</v>
      </c>
      <c r="K89">
        <v>27</v>
      </c>
      <c r="L89">
        <v>27</v>
      </c>
      <c r="M89">
        <v>18</v>
      </c>
      <c r="N89">
        <v>18</v>
      </c>
      <c r="O89">
        <v>18</v>
      </c>
      <c r="P89">
        <v>18</v>
      </c>
      <c r="Q89">
        <v>18</v>
      </c>
      <c r="R89" t="s">
        <v>312</v>
      </c>
    </row>
    <row r="90" spans="1:18">
      <c r="A90" t="s">
        <v>96</v>
      </c>
      <c r="B90">
        <v>75</v>
      </c>
      <c r="H90">
        <v>15</v>
      </c>
      <c r="J90">
        <v>30</v>
      </c>
      <c r="K90">
        <v>21</v>
      </c>
      <c r="L90">
        <v>30</v>
      </c>
      <c r="M90">
        <v>21</v>
      </c>
      <c r="N90">
        <v>21</v>
      </c>
      <c r="O90">
        <v>21</v>
      </c>
      <c r="P90">
        <v>21</v>
      </c>
      <c r="Q90">
        <v>21</v>
      </c>
    </row>
    <row r="91" spans="1:18">
      <c r="A91" t="s">
        <v>97</v>
      </c>
      <c r="B91">
        <v>50</v>
      </c>
      <c r="H91">
        <v>10</v>
      </c>
      <c r="J91">
        <v>24</v>
      </c>
      <c r="K91">
        <v>34</v>
      </c>
      <c r="L91">
        <v>34</v>
      </c>
      <c r="M91">
        <v>34</v>
      </c>
      <c r="N91">
        <v>34</v>
      </c>
      <c r="O91">
        <v>34</v>
      </c>
      <c r="P91">
        <v>24</v>
      </c>
      <c r="Q91">
        <v>24</v>
      </c>
    </row>
    <row r="92" spans="1:18">
      <c r="A92" t="s">
        <v>98</v>
      </c>
      <c r="B92">
        <v>40</v>
      </c>
      <c r="H92">
        <v>8</v>
      </c>
      <c r="J92">
        <v>16</v>
      </c>
      <c r="K92">
        <v>16</v>
      </c>
      <c r="L92">
        <v>16</v>
      </c>
      <c r="M92">
        <v>48</v>
      </c>
      <c r="N92">
        <v>16</v>
      </c>
      <c r="O92">
        <v>16</v>
      </c>
      <c r="P92">
        <v>16</v>
      </c>
      <c r="Q92">
        <v>16</v>
      </c>
    </row>
    <row r="93" spans="1:18">
      <c r="A93" t="s">
        <v>99</v>
      </c>
      <c r="B93">
        <v>20</v>
      </c>
      <c r="J93">
        <v>9</v>
      </c>
      <c r="K93">
        <v>9</v>
      </c>
      <c r="L93">
        <v>9</v>
      </c>
      <c r="M93">
        <v>24</v>
      </c>
      <c r="N93">
        <v>24</v>
      </c>
      <c r="O93">
        <v>24</v>
      </c>
      <c r="P93">
        <v>24</v>
      </c>
      <c r="Q93">
        <v>24</v>
      </c>
    </row>
    <row r="94" spans="1:18">
      <c r="A94" t="s">
        <v>100</v>
      </c>
      <c r="B94">
        <v>20</v>
      </c>
      <c r="J94">
        <v>16</v>
      </c>
      <c r="K94">
        <v>16</v>
      </c>
      <c r="L94">
        <v>26</v>
      </c>
      <c r="M94">
        <v>26</v>
      </c>
      <c r="N94">
        <v>26</v>
      </c>
      <c r="O94">
        <v>51</v>
      </c>
      <c r="P94">
        <v>26</v>
      </c>
      <c r="Q94">
        <v>26</v>
      </c>
    </row>
    <row r="95" spans="1:18">
      <c r="A95" t="s">
        <v>101</v>
      </c>
      <c r="B95">
        <v>20</v>
      </c>
      <c r="J95">
        <v>17</v>
      </c>
      <c r="K95">
        <v>17</v>
      </c>
      <c r="L95">
        <v>27</v>
      </c>
      <c r="M95">
        <v>17</v>
      </c>
      <c r="N95">
        <v>52</v>
      </c>
      <c r="O95">
        <v>27</v>
      </c>
      <c r="P95">
        <v>27</v>
      </c>
      <c r="Q95">
        <v>27</v>
      </c>
    </row>
    <row r="96" spans="1:18">
      <c r="A96" t="s">
        <v>102</v>
      </c>
      <c r="B96">
        <v>20</v>
      </c>
      <c r="J96">
        <v>18</v>
      </c>
      <c r="K96">
        <v>18</v>
      </c>
      <c r="L96">
        <v>28</v>
      </c>
      <c r="M96">
        <v>53</v>
      </c>
      <c r="N96">
        <v>18</v>
      </c>
      <c r="O96">
        <v>28</v>
      </c>
      <c r="P96">
        <v>28</v>
      </c>
      <c r="Q96">
        <v>28</v>
      </c>
    </row>
    <row r="97" spans="1:18">
      <c r="A97" t="s">
        <v>103</v>
      </c>
      <c r="B97">
        <v>100</v>
      </c>
      <c r="E97">
        <v>15</v>
      </c>
      <c r="G97">
        <v>15</v>
      </c>
      <c r="J97">
        <v>20</v>
      </c>
      <c r="K97">
        <v>20</v>
      </c>
      <c r="L97">
        <v>20</v>
      </c>
      <c r="M97">
        <v>25</v>
      </c>
      <c r="N97">
        <v>25</v>
      </c>
      <c r="O97">
        <v>25</v>
      </c>
      <c r="P97">
        <v>25</v>
      </c>
      <c r="Q97">
        <v>20</v>
      </c>
      <c r="R97" t="s">
        <v>283</v>
      </c>
    </row>
    <row r="98" spans="1:18">
      <c r="A98" t="s">
        <v>104</v>
      </c>
      <c r="B98">
        <v>20</v>
      </c>
      <c r="J98">
        <v>8</v>
      </c>
      <c r="K98">
        <v>8</v>
      </c>
      <c r="L98">
        <v>26</v>
      </c>
      <c r="M98">
        <v>3</v>
      </c>
      <c r="N98">
        <v>8</v>
      </c>
      <c r="O98">
        <v>8</v>
      </c>
      <c r="P98">
        <v>26</v>
      </c>
      <c r="Q98">
        <v>26</v>
      </c>
    </row>
    <row r="99" spans="1:18">
      <c r="A99" t="s">
        <v>105</v>
      </c>
      <c r="B99">
        <v>100</v>
      </c>
      <c r="C99">
        <v>20</v>
      </c>
      <c r="H99">
        <v>20</v>
      </c>
      <c r="J99">
        <v>32</v>
      </c>
      <c r="K99">
        <v>32</v>
      </c>
      <c r="L99">
        <v>42</v>
      </c>
      <c r="M99">
        <v>32</v>
      </c>
      <c r="N99">
        <v>32</v>
      </c>
      <c r="O99">
        <v>32</v>
      </c>
      <c r="P99">
        <v>32</v>
      </c>
      <c r="Q99">
        <v>32</v>
      </c>
    </row>
    <row r="100" spans="1:18">
      <c r="A100" t="s">
        <v>106</v>
      </c>
      <c r="B100">
        <v>75</v>
      </c>
      <c r="D100">
        <v>15</v>
      </c>
      <c r="H100">
        <v>15</v>
      </c>
      <c r="J100">
        <v>25</v>
      </c>
      <c r="K100">
        <v>25</v>
      </c>
      <c r="L100">
        <v>33</v>
      </c>
      <c r="M100">
        <v>35</v>
      </c>
      <c r="N100">
        <v>35</v>
      </c>
      <c r="O100">
        <v>35</v>
      </c>
      <c r="P100">
        <v>35</v>
      </c>
      <c r="Q100">
        <v>25</v>
      </c>
    </row>
    <row r="101" spans="1:18">
      <c r="A101" t="s">
        <v>107</v>
      </c>
      <c r="B101">
        <v>65</v>
      </c>
      <c r="H101">
        <v>5</v>
      </c>
      <c r="J101">
        <v>18</v>
      </c>
      <c r="K101">
        <v>22</v>
      </c>
      <c r="L101">
        <v>56</v>
      </c>
      <c r="M101">
        <v>18</v>
      </c>
      <c r="N101">
        <v>18</v>
      </c>
      <c r="O101">
        <v>18</v>
      </c>
      <c r="P101">
        <v>18</v>
      </c>
      <c r="Q101">
        <v>18</v>
      </c>
    </row>
    <row r="102" spans="1:18">
      <c r="A102" t="s">
        <v>108</v>
      </c>
      <c r="B102">
        <v>50</v>
      </c>
      <c r="H102">
        <v>5</v>
      </c>
      <c r="J102">
        <v>12</v>
      </c>
      <c r="K102">
        <v>16</v>
      </c>
      <c r="L102">
        <v>18</v>
      </c>
      <c r="M102">
        <v>12</v>
      </c>
      <c r="N102">
        <v>12</v>
      </c>
      <c r="O102">
        <v>12</v>
      </c>
      <c r="P102">
        <v>12</v>
      </c>
      <c r="Q102">
        <v>12</v>
      </c>
    </row>
    <row r="103" spans="1:18">
      <c r="A103" t="s">
        <v>109</v>
      </c>
      <c r="B103">
        <v>35</v>
      </c>
      <c r="H103">
        <v>7</v>
      </c>
      <c r="J103">
        <v>8</v>
      </c>
      <c r="K103">
        <v>8</v>
      </c>
      <c r="L103">
        <v>12</v>
      </c>
      <c r="M103">
        <v>8</v>
      </c>
      <c r="N103">
        <v>8</v>
      </c>
      <c r="O103">
        <v>8</v>
      </c>
      <c r="P103">
        <v>8</v>
      </c>
      <c r="Q103">
        <v>8</v>
      </c>
    </row>
    <row r="104" spans="1:18">
      <c r="A104" t="s">
        <v>110</v>
      </c>
      <c r="B104">
        <v>200</v>
      </c>
      <c r="C104">
        <v>30</v>
      </c>
      <c r="J104">
        <v>25</v>
      </c>
      <c r="K104">
        <v>25</v>
      </c>
      <c r="L104">
        <v>25</v>
      </c>
      <c r="M104">
        <v>25</v>
      </c>
      <c r="N104">
        <v>25</v>
      </c>
      <c r="O104">
        <v>25</v>
      </c>
      <c r="P104">
        <v>25</v>
      </c>
      <c r="Q104">
        <v>25</v>
      </c>
    </row>
    <row r="105" spans="1:18">
      <c r="A105" t="s">
        <v>111</v>
      </c>
      <c r="B105">
        <v>60</v>
      </c>
      <c r="C105">
        <v>12</v>
      </c>
      <c r="J105">
        <v>22</v>
      </c>
      <c r="K105">
        <v>22</v>
      </c>
      <c r="L105">
        <v>22</v>
      </c>
      <c r="M105">
        <v>13</v>
      </c>
      <c r="N105">
        <v>13</v>
      </c>
      <c r="O105">
        <v>52</v>
      </c>
      <c r="P105">
        <v>13</v>
      </c>
      <c r="Q105">
        <v>13</v>
      </c>
    </row>
    <row r="106" spans="1:18">
      <c r="A106" t="s">
        <v>112</v>
      </c>
      <c r="B106">
        <v>200</v>
      </c>
      <c r="C106">
        <v>25</v>
      </c>
      <c r="D106">
        <v>25</v>
      </c>
      <c r="E106">
        <v>25</v>
      </c>
      <c r="J106">
        <v>55</v>
      </c>
      <c r="K106">
        <v>55</v>
      </c>
      <c r="L106">
        <v>55</v>
      </c>
      <c r="M106">
        <v>36</v>
      </c>
      <c r="N106">
        <v>36</v>
      </c>
      <c r="O106">
        <v>36</v>
      </c>
      <c r="P106">
        <v>36</v>
      </c>
      <c r="Q106">
        <v>36</v>
      </c>
    </row>
    <row r="107" spans="1:18">
      <c r="A107" t="s">
        <v>113</v>
      </c>
      <c r="B107">
        <v>100</v>
      </c>
      <c r="C107">
        <v>20</v>
      </c>
      <c r="D107">
        <v>20</v>
      </c>
      <c r="J107">
        <v>50</v>
      </c>
      <c r="K107">
        <v>50</v>
      </c>
      <c r="L107">
        <v>50</v>
      </c>
      <c r="M107">
        <v>50</v>
      </c>
      <c r="N107">
        <v>50</v>
      </c>
      <c r="O107">
        <v>31</v>
      </c>
      <c r="P107">
        <v>31</v>
      </c>
      <c r="Q107">
        <v>31</v>
      </c>
    </row>
    <row r="108" spans="1:18">
      <c r="A108" t="s">
        <v>114</v>
      </c>
      <c r="B108">
        <v>90</v>
      </c>
      <c r="C108">
        <v>18</v>
      </c>
      <c r="D108">
        <v>18</v>
      </c>
      <c r="J108">
        <v>36</v>
      </c>
      <c r="K108">
        <v>36</v>
      </c>
      <c r="L108">
        <v>36</v>
      </c>
      <c r="M108">
        <v>22</v>
      </c>
      <c r="N108">
        <v>36</v>
      </c>
      <c r="O108">
        <v>22</v>
      </c>
      <c r="P108">
        <v>22</v>
      </c>
      <c r="Q108">
        <v>22</v>
      </c>
    </row>
    <row r="109" spans="1:18">
      <c r="A109" t="s">
        <v>115</v>
      </c>
      <c r="B109">
        <v>75</v>
      </c>
      <c r="C109">
        <v>15</v>
      </c>
      <c r="D109">
        <v>15</v>
      </c>
      <c r="J109">
        <v>25</v>
      </c>
      <c r="K109">
        <v>16</v>
      </c>
      <c r="L109">
        <v>25</v>
      </c>
      <c r="M109">
        <v>30</v>
      </c>
      <c r="N109">
        <v>30</v>
      </c>
      <c r="O109">
        <v>16</v>
      </c>
      <c r="P109">
        <v>16</v>
      </c>
      <c r="Q109">
        <v>16</v>
      </c>
    </row>
    <row r="110" spans="1:18">
      <c r="A110" t="s">
        <v>116</v>
      </c>
      <c r="B110">
        <v>50</v>
      </c>
      <c r="C110">
        <v>10</v>
      </c>
      <c r="D110">
        <v>10</v>
      </c>
      <c r="J110">
        <v>15</v>
      </c>
      <c r="K110">
        <v>11</v>
      </c>
      <c r="L110">
        <v>15</v>
      </c>
      <c r="M110">
        <v>20</v>
      </c>
      <c r="N110">
        <v>20</v>
      </c>
      <c r="O110">
        <v>11</v>
      </c>
      <c r="P110">
        <v>11</v>
      </c>
      <c r="Q110">
        <v>11</v>
      </c>
    </row>
    <row r="111" spans="1:18">
      <c r="A111" t="s">
        <v>117</v>
      </c>
      <c r="B111">
        <v>5</v>
      </c>
      <c r="J111">
        <v>1</v>
      </c>
      <c r="K111">
        <v>1</v>
      </c>
      <c r="L111">
        <v>1</v>
      </c>
      <c r="M111">
        <v>6</v>
      </c>
      <c r="N111">
        <v>6</v>
      </c>
      <c r="O111">
        <v>6</v>
      </c>
      <c r="P111">
        <v>1</v>
      </c>
      <c r="Q111">
        <v>21</v>
      </c>
    </row>
    <row r="112" spans="1:18">
      <c r="A112" t="s">
        <v>263</v>
      </c>
      <c r="B112">
        <v>5</v>
      </c>
      <c r="J112">
        <v>10</v>
      </c>
      <c r="K112">
        <v>10</v>
      </c>
      <c r="L112">
        <v>10</v>
      </c>
      <c r="M112">
        <v>10</v>
      </c>
      <c r="N112">
        <v>10</v>
      </c>
      <c r="O112">
        <v>10</v>
      </c>
      <c r="P112">
        <v>15</v>
      </c>
      <c r="Q112">
        <v>15</v>
      </c>
    </row>
    <row r="113" spans="1:18">
      <c r="A113" t="s">
        <v>264</v>
      </c>
      <c r="B113">
        <v>5</v>
      </c>
      <c r="J113">
        <v>8</v>
      </c>
      <c r="K113">
        <v>8</v>
      </c>
      <c r="L113">
        <v>8</v>
      </c>
      <c r="M113">
        <v>18</v>
      </c>
      <c r="N113">
        <v>18</v>
      </c>
      <c r="O113">
        <v>18</v>
      </c>
      <c r="P113">
        <v>8</v>
      </c>
      <c r="Q113">
        <v>8</v>
      </c>
    </row>
    <row r="114" spans="1:18">
      <c r="A114" t="s">
        <v>265</v>
      </c>
      <c r="B114">
        <v>5</v>
      </c>
      <c r="J114">
        <v>7</v>
      </c>
      <c r="K114">
        <v>12</v>
      </c>
      <c r="L114">
        <v>7</v>
      </c>
      <c r="M114">
        <v>7</v>
      </c>
      <c r="N114">
        <v>7</v>
      </c>
      <c r="O114">
        <v>7</v>
      </c>
      <c r="P114">
        <v>7</v>
      </c>
      <c r="Q114">
        <v>7</v>
      </c>
    </row>
    <row r="115" spans="1:18">
      <c r="A115" t="s">
        <v>266</v>
      </c>
      <c r="B115">
        <v>5</v>
      </c>
      <c r="J115">
        <v>4</v>
      </c>
      <c r="K115">
        <v>4</v>
      </c>
      <c r="L115">
        <v>4</v>
      </c>
      <c r="M115">
        <v>14</v>
      </c>
      <c r="N115">
        <v>14</v>
      </c>
      <c r="O115">
        <v>14</v>
      </c>
      <c r="P115">
        <v>4</v>
      </c>
      <c r="Q115">
        <v>4</v>
      </c>
    </row>
    <row r="116" spans="1:18">
      <c r="A116" t="s">
        <v>118</v>
      </c>
      <c r="B116">
        <v>5</v>
      </c>
      <c r="J116">
        <v>3</v>
      </c>
      <c r="K116">
        <v>3</v>
      </c>
      <c r="L116">
        <v>3</v>
      </c>
      <c r="M116">
        <v>3</v>
      </c>
      <c r="N116">
        <v>11</v>
      </c>
      <c r="O116">
        <v>3</v>
      </c>
      <c r="P116">
        <v>3</v>
      </c>
      <c r="Q116">
        <v>3</v>
      </c>
    </row>
    <row r="117" spans="1:18">
      <c r="A117" t="s">
        <v>119</v>
      </c>
      <c r="B117">
        <v>5</v>
      </c>
      <c r="J117">
        <v>3</v>
      </c>
      <c r="K117">
        <v>7</v>
      </c>
      <c r="L117">
        <v>3</v>
      </c>
      <c r="M117">
        <v>3</v>
      </c>
      <c r="N117">
        <v>3</v>
      </c>
      <c r="O117">
        <v>3</v>
      </c>
      <c r="P117">
        <v>3</v>
      </c>
      <c r="Q117">
        <v>3</v>
      </c>
    </row>
    <row r="118" spans="1:18">
      <c r="A118" t="s">
        <v>120</v>
      </c>
      <c r="B118">
        <v>75</v>
      </c>
      <c r="E118">
        <v>15</v>
      </c>
      <c r="J118">
        <v>6</v>
      </c>
      <c r="K118">
        <v>6</v>
      </c>
      <c r="L118">
        <v>6</v>
      </c>
      <c r="M118">
        <v>16</v>
      </c>
      <c r="N118">
        <v>16</v>
      </c>
      <c r="O118">
        <v>16</v>
      </c>
      <c r="P118">
        <v>16</v>
      </c>
      <c r="Q118">
        <v>6</v>
      </c>
    </row>
    <row r="119" spans="1:18">
      <c r="A119" t="s">
        <v>267</v>
      </c>
      <c r="B119">
        <v>50</v>
      </c>
      <c r="E119">
        <v>10</v>
      </c>
      <c r="F119">
        <v>10</v>
      </c>
      <c r="J119">
        <v>5</v>
      </c>
      <c r="K119">
        <v>5</v>
      </c>
      <c r="L119">
        <v>5</v>
      </c>
      <c r="M119">
        <v>10</v>
      </c>
      <c r="N119">
        <v>5</v>
      </c>
      <c r="O119">
        <v>5</v>
      </c>
      <c r="P119">
        <v>10</v>
      </c>
      <c r="Q119">
        <v>10</v>
      </c>
    </row>
    <row r="120" spans="1:18">
      <c r="A120" t="s">
        <v>268</v>
      </c>
      <c r="B120">
        <v>100</v>
      </c>
      <c r="F120">
        <v>20</v>
      </c>
      <c r="J120">
        <v>6</v>
      </c>
      <c r="K120">
        <v>6</v>
      </c>
      <c r="L120">
        <v>6</v>
      </c>
      <c r="M120">
        <v>3</v>
      </c>
      <c r="N120">
        <v>3</v>
      </c>
      <c r="O120">
        <v>3</v>
      </c>
      <c r="P120">
        <v>3</v>
      </c>
      <c r="Q120">
        <v>3</v>
      </c>
    </row>
    <row r="121" spans="1:18">
      <c r="A121" t="s">
        <v>121</v>
      </c>
      <c r="B121">
        <v>75</v>
      </c>
      <c r="E121">
        <v>25</v>
      </c>
      <c r="F121">
        <v>25</v>
      </c>
      <c r="J121">
        <v>8</v>
      </c>
      <c r="K121">
        <v>8</v>
      </c>
      <c r="L121">
        <v>8</v>
      </c>
      <c r="M121">
        <v>5</v>
      </c>
      <c r="N121">
        <v>5</v>
      </c>
      <c r="O121">
        <v>5</v>
      </c>
      <c r="P121">
        <v>5</v>
      </c>
      <c r="Q121">
        <v>5</v>
      </c>
    </row>
    <row r="122" spans="1:18">
      <c r="A122" t="s">
        <v>122</v>
      </c>
      <c r="B122">
        <v>100</v>
      </c>
      <c r="E122">
        <v>20</v>
      </c>
      <c r="F122">
        <v>20</v>
      </c>
      <c r="J122">
        <v>7</v>
      </c>
      <c r="K122">
        <v>7</v>
      </c>
      <c r="L122">
        <v>7</v>
      </c>
      <c r="M122">
        <v>4</v>
      </c>
      <c r="N122">
        <v>4</v>
      </c>
      <c r="O122">
        <v>4</v>
      </c>
      <c r="P122">
        <v>4</v>
      </c>
      <c r="Q122">
        <v>4</v>
      </c>
    </row>
    <row r="123" spans="1:18">
      <c r="A123" t="s">
        <v>178</v>
      </c>
      <c r="B123">
        <v>75</v>
      </c>
      <c r="E123">
        <v>15</v>
      </c>
      <c r="F123">
        <v>15</v>
      </c>
      <c r="J123">
        <v>6</v>
      </c>
      <c r="K123">
        <v>6</v>
      </c>
      <c r="L123">
        <v>6</v>
      </c>
      <c r="M123">
        <v>3</v>
      </c>
      <c r="N123">
        <v>3</v>
      </c>
      <c r="O123">
        <v>3</v>
      </c>
      <c r="P123">
        <v>3</v>
      </c>
      <c r="Q123">
        <v>3</v>
      </c>
    </row>
    <row r="124" spans="1:18">
      <c r="A124" t="s">
        <v>269</v>
      </c>
      <c r="B124">
        <v>25</v>
      </c>
      <c r="E124">
        <v>1</v>
      </c>
      <c r="F124">
        <v>1</v>
      </c>
      <c r="J124">
        <v>5</v>
      </c>
      <c r="K124">
        <v>5</v>
      </c>
      <c r="L124">
        <v>5</v>
      </c>
      <c r="M124">
        <v>3</v>
      </c>
      <c r="N124">
        <v>10</v>
      </c>
      <c r="O124">
        <v>3</v>
      </c>
      <c r="P124">
        <v>3</v>
      </c>
      <c r="Q124">
        <v>3</v>
      </c>
    </row>
    <row r="125" spans="1:18">
      <c r="A125" t="s">
        <v>123</v>
      </c>
      <c r="B125">
        <v>25</v>
      </c>
      <c r="E125">
        <v>5</v>
      </c>
      <c r="F125">
        <v>5</v>
      </c>
      <c r="J125">
        <v>4</v>
      </c>
      <c r="K125">
        <v>6</v>
      </c>
      <c r="L125">
        <v>6</v>
      </c>
      <c r="M125">
        <v>4</v>
      </c>
      <c r="N125">
        <v>2</v>
      </c>
      <c r="O125">
        <v>2</v>
      </c>
      <c r="P125">
        <v>2</v>
      </c>
      <c r="Q125">
        <v>2</v>
      </c>
    </row>
    <row r="126" spans="1:18">
      <c r="A126" t="s">
        <v>124</v>
      </c>
      <c r="B126">
        <v>100</v>
      </c>
      <c r="C126">
        <v>20</v>
      </c>
      <c r="J126">
        <v>7</v>
      </c>
      <c r="K126">
        <v>7</v>
      </c>
      <c r="L126">
        <v>7</v>
      </c>
      <c r="M126">
        <v>27</v>
      </c>
      <c r="N126">
        <v>27</v>
      </c>
      <c r="O126">
        <v>27</v>
      </c>
      <c r="P126">
        <v>27</v>
      </c>
      <c r="Q126">
        <v>7</v>
      </c>
      <c r="R126" t="s">
        <v>282</v>
      </c>
    </row>
    <row r="127" spans="1:18">
      <c r="A127" t="s">
        <v>125</v>
      </c>
      <c r="B127">
        <v>150</v>
      </c>
      <c r="C127">
        <v>20</v>
      </c>
      <c r="H127">
        <v>20</v>
      </c>
      <c r="J127">
        <v>10</v>
      </c>
      <c r="K127">
        <v>10</v>
      </c>
      <c r="L127">
        <v>10</v>
      </c>
      <c r="M127">
        <v>10</v>
      </c>
      <c r="N127">
        <v>10</v>
      </c>
      <c r="O127">
        <v>-9</v>
      </c>
      <c r="P127">
        <v>10</v>
      </c>
      <c r="Q127">
        <v>10</v>
      </c>
    </row>
    <row r="128" spans="1:18">
      <c r="A128" t="s">
        <v>126</v>
      </c>
      <c r="B128">
        <v>75</v>
      </c>
      <c r="C128">
        <v>15</v>
      </c>
      <c r="G128">
        <v>15</v>
      </c>
      <c r="J128">
        <v>7</v>
      </c>
      <c r="K128">
        <v>7</v>
      </c>
      <c r="L128">
        <v>7</v>
      </c>
      <c r="M128">
        <v>5</v>
      </c>
      <c r="N128">
        <v>5</v>
      </c>
      <c r="O128">
        <v>5</v>
      </c>
      <c r="P128">
        <v>5</v>
      </c>
      <c r="Q128">
        <v>5</v>
      </c>
    </row>
    <row r="129" spans="1:18">
      <c r="A129" t="s">
        <v>127</v>
      </c>
      <c r="B129">
        <v>100</v>
      </c>
      <c r="C129">
        <v>20</v>
      </c>
      <c r="H129">
        <v>20</v>
      </c>
      <c r="J129">
        <v>5</v>
      </c>
      <c r="K129">
        <v>5</v>
      </c>
      <c r="L129">
        <v>5</v>
      </c>
      <c r="M129">
        <v>3</v>
      </c>
      <c r="N129">
        <v>3</v>
      </c>
      <c r="O129">
        <v>3</v>
      </c>
      <c r="P129">
        <v>3</v>
      </c>
      <c r="Q129">
        <v>3</v>
      </c>
    </row>
    <row r="130" spans="1:18">
      <c r="A130" t="s">
        <v>128</v>
      </c>
      <c r="B130">
        <v>100</v>
      </c>
      <c r="C130">
        <v>20</v>
      </c>
      <c r="J130">
        <v>9</v>
      </c>
      <c r="K130">
        <v>9</v>
      </c>
      <c r="L130">
        <v>9</v>
      </c>
      <c r="M130">
        <v>9</v>
      </c>
      <c r="N130">
        <v>9</v>
      </c>
      <c r="O130">
        <v>5</v>
      </c>
      <c r="P130">
        <v>9</v>
      </c>
      <c r="Q130">
        <v>5</v>
      </c>
    </row>
    <row r="131" spans="1:18">
      <c r="A131" t="s">
        <v>129</v>
      </c>
      <c r="B131">
        <v>75</v>
      </c>
      <c r="C131">
        <v>15</v>
      </c>
      <c r="H131">
        <v>15</v>
      </c>
      <c r="J131">
        <v>8</v>
      </c>
      <c r="K131">
        <v>12</v>
      </c>
      <c r="L131">
        <v>12</v>
      </c>
      <c r="M131">
        <v>6</v>
      </c>
      <c r="N131">
        <v>6</v>
      </c>
      <c r="O131">
        <v>6</v>
      </c>
      <c r="P131">
        <v>6</v>
      </c>
      <c r="Q131">
        <v>6</v>
      </c>
    </row>
    <row r="132" spans="1:18">
      <c r="A132" t="s">
        <v>130</v>
      </c>
      <c r="B132">
        <v>50</v>
      </c>
      <c r="C132">
        <v>10</v>
      </c>
      <c r="H132">
        <v>10</v>
      </c>
      <c r="J132">
        <v>6</v>
      </c>
      <c r="K132">
        <v>6</v>
      </c>
      <c r="L132">
        <v>6</v>
      </c>
      <c r="M132">
        <v>4</v>
      </c>
      <c r="N132">
        <v>4</v>
      </c>
      <c r="O132">
        <v>4</v>
      </c>
      <c r="P132">
        <v>4</v>
      </c>
      <c r="Q132">
        <v>4</v>
      </c>
    </row>
    <row r="133" spans="1:18">
      <c r="A133" t="s">
        <v>131</v>
      </c>
      <c r="B133">
        <v>10</v>
      </c>
      <c r="C133">
        <v>5</v>
      </c>
      <c r="J133">
        <v>4</v>
      </c>
      <c r="K133">
        <v>4</v>
      </c>
      <c r="L133">
        <v>4</v>
      </c>
      <c r="M133">
        <v>4</v>
      </c>
      <c r="N133">
        <v>3</v>
      </c>
      <c r="O133">
        <v>3</v>
      </c>
      <c r="P133">
        <v>3</v>
      </c>
      <c r="Q133">
        <v>3</v>
      </c>
    </row>
    <row r="134" spans="1:18">
      <c r="A134" t="s">
        <v>132</v>
      </c>
      <c r="B134">
        <v>75</v>
      </c>
      <c r="D134">
        <v>15</v>
      </c>
      <c r="J134">
        <v>4</v>
      </c>
      <c r="K134">
        <v>4</v>
      </c>
      <c r="L134">
        <v>4</v>
      </c>
      <c r="M134">
        <v>14</v>
      </c>
      <c r="N134">
        <v>14</v>
      </c>
      <c r="O134">
        <v>14</v>
      </c>
      <c r="P134">
        <v>14</v>
      </c>
      <c r="Q134">
        <v>4</v>
      </c>
      <c r="R134" t="s">
        <v>298</v>
      </c>
    </row>
    <row r="135" spans="1:18">
      <c r="A135" t="s">
        <v>133</v>
      </c>
      <c r="B135">
        <v>150</v>
      </c>
      <c r="D135">
        <v>20</v>
      </c>
      <c r="H135">
        <v>20</v>
      </c>
      <c r="J135">
        <v>10</v>
      </c>
      <c r="K135">
        <v>10</v>
      </c>
      <c r="L135">
        <v>10</v>
      </c>
      <c r="M135">
        <v>10</v>
      </c>
      <c r="N135">
        <v>10</v>
      </c>
      <c r="O135">
        <v>-9</v>
      </c>
      <c r="P135">
        <v>10</v>
      </c>
      <c r="Q135">
        <v>10</v>
      </c>
    </row>
    <row r="136" spans="1:18">
      <c r="A136" t="s">
        <v>134</v>
      </c>
      <c r="B136">
        <v>10</v>
      </c>
      <c r="D136">
        <v>5</v>
      </c>
      <c r="J136">
        <v>6</v>
      </c>
      <c r="K136">
        <v>6</v>
      </c>
      <c r="L136">
        <v>6</v>
      </c>
      <c r="M136">
        <v>6</v>
      </c>
      <c r="N136">
        <v>6</v>
      </c>
      <c r="O136">
        <v>6</v>
      </c>
      <c r="P136">
        <v>6</v>
      </c>
      <c r="Q136">
        <v>21</v>
      </c>
    </row>
    <row r="137" spans="1:18">
      <c r="A137" t="s">
        <v>270</v>
      </c>
      <c r="B137">
        <v>100</v>
      </c>
      <c r="H137">
        <v>20</v>
      </c>
      <c r="J137">
        <v>8</v>
      </c>
      <c r="K137">
        <v>8</v>
      </c>
      <c r="L137">
        <v>8</v>
      </c>
      <c r="M137">
        <v>8</v>
      </c>
      <c r="N137">
        <v>8</v>
      </c>
      <c r="O137">
        <v>1</v>
      </c>
      <c r="P137">
        <v>8</v>
      </c>
      <c r="Q137">
        <v>8</v>
      </c>
      <c r="R137" t="s">
        <v>297</v>
      </c>
    </row>
    <row r="138" spans="1:18">
      <c r="A138" t="s">
        <v>135</v>
      </c>
      <c r="B138">
        <v>75</v>
      </c>
      <c r="D138">
        <v>15</v>
      </c>
      <c r="G138">
        <v>15</v>
      </c>
      <c r="J138">
        <v>7</v>
      </c>
      <c r="K138">
        <v>7</v>
      </c>
      <c r="L138">
        <v>7</v>
      </c>
      <c r="M138">
        <v>3</v>
      </c>
      <c r="N138">
        <v>3</v>
      </c>
      <c r="O138">
        <v>3</v>
      </c>
      <c r="P138">
        <v>12</v>
      </c>
      <c r="Q138">
        <v>12</v>
      </c>
    </row>
    <row r="139" spans="1:18">
      <c r="A139" t="s">
        <v>136</v>
      </c>
      <c r="B139">
        <v>75</v>
      </c>
      <c r="D139">
        <v>15</v>
      </c>
      <c r="J139">
        <v>7</v>
      </c>
      <c r="K139">
        <v>7</v>
      </c>
      <c r="L139">
        <v>7</v>
      </c>
      <c r="M139">
        <v>7</v>
      </c>
      <c r="N139">
        <v>7</v>
      </c>
      <c r="O139">
        <v>3</v>
      </c>
      <c r="P139">
        <v>7</v>
      </c>
      <c r="Q139">
        <v>7</v>
      </c>
      <c r="R139" t="s">
        <v>312</v>
      </c>
    </row>
    <row r="140" spans="1:18">
      <c r="A140" t="s">
        <v>137</v>
      </c>
      <c r="B140">
        <v>50</v>
      </c>
      <c r="D140">
        <v>10</v>
      </c>
      <c r="J140">
        <v>5</v>
      </c>
      <c r="K140">
        <v>5</v>
      </c>
      <c r="L140">
        <v>5</v>
      </c>
      <c r="M140">
        <v>5</v>
      </c>
      <c r="N140">
        <v>5</v>
      </c>
      <c r="O140">
        <v>25</v>
      </c>
      <c r="P140">
        <v>3</v>
      </c>
      <c r="Q140">
        <v>3</v>
      </c>
    </row>
    <row r="141" spans="1:18">
      <c r="A141" t="s">
        <v>138</v>
      </c>
      <c r="B141">
        <v>10</v>
      </c>
      <c r="D141">
        <v>5</v>
      </c>
      <c r="J141">
        <v>3</v>
      </c>
      <c r="K141">
        <v>3</v>
      </c>
      <c r="L141">
        <v>3</v>
      </c>
      <c r="M141">
        <v>3</v>
      </c>
      <c r="N141">
        <v>2</v>
      </c>
      <c r="O141">
        <v>2</v>
      </c>
      <c r="P141">
        <v>2</v>
      </c>
      <c r="Q141">
        <v>2</v>
      </c>
    </row>
    <row r="142" spans="1:18">
      <c r="A142" t="s">
        <v>139</v>
      </c>
      <c r="B142">
        <v>5</v>
      </c>
      <c r="J142">
        <v>1</v>
      </c>
      <c r="K142">
        <v>1</v>
      </c>
      <c r="L142">
        <v>1</v>
      </c>
      <c r="M142">
        <v>1</v>
      </c>
      <c r="N142">
        <v>1</v>
      </c>
      <c r="O142">
        <v>1</v>
      </c>
      <c r="P142">
        <v>100</v>
      </c>
      <c r="Q142">
        <v>11</v>
      </c>
    </row>
    <row r="143" spans="1:18">
      <c r="A143" t="s">
        <v>140</v>
      </c>
      <c r="B143">
        <v>5</v>
      </c>
      <c r="J143">
        <v>1</v>
      </c>
      <c r="K143">
        <v>1</v>
      </c>
      <c r="L143">
        <v>1</v>
      </c>
      <c r="M143">
        <v>100</v>
      </c>
      <c r="N143">
        <v>1</v>
      </c>
      <c r="O143">
        <v>1</v>
      </c>
      <c r="P143">
        <v>1</v>
      </c>
      <c r="Q143">
        <v>11</v>
      </c>
    </row>
    <row r="144" spans="1:18">
      <c r="A144" t="s">
        <v>141</v>
      </c>
      <c r="B144">
        <v>5</v>
      </c>
      <c r="J144">
        <v>1</v>
      </c>
      <c r="K144">
        <v>1</v>
      </c>
      <c r="L144">
        <v>1</v>
      </c>
      <c r="M144">
        <v>1</v>
      </c>
      <c r="N144">
        <v>100</v>
      </c>
      <c r="O144">
        <v>1</v>
      </c>
      <c r="P144">
        <v>1</v>
      </c>
      <c r="Q144">
        <v>11</v>
      </c>
    </row>
    <row r="145" spans="1:18">
      <c r="A145" t="s">
        <v>142</v>
      </c>
      <c r="B145">
        <v>15</v>
      </c>
      <c r="H145">
        <v>3</v>
      </c>
      <c r="J145">
        <v>3</v>
      </c>
      <c r="K145">
        <v>3</v>
      </c>
      <c r="L145">
        <v>3</v>
      </c>
      <c r="M145">
        <v>3</v>
      </c>
      <c r="N145">
        <v>3</v>
      </c>
      <c r="O145">
        <v>3</v>
      </c>
      <c r="P145">
        <v>3</v>
      </c>
      <c r="Q145">
        <v>3</v>
      </c>
    </row>
    <row r="146" spans="1:18">
      <c r="A146" t="s">
        <v>143</v>
      </c>
      <c r="B146">
        <v>5</v>
      </c>
      <c r="J146">
        <v>1</v>
      </c>
      <c r="K146">
        <v>1</v>
      </c>
      <c r="L146">
        <v>1</v>
      </c>
      <c r="M146">
        <v>11</v>
      </c>
      <c r="N146">
        <v>11</v>
      </c>
      <c r="O146">
        <v>11</v>
      </c>
      <c r="P146">
        <v>11</v>
      </c>
      <c r="Q146">
        <v>11</v>
      </c>
      <c r="R146" t="s">
        <v>296</v>
      </c>
    </row>
    <row r="147" spans="1:18">
      <c r="A147" t="s">
        <v>144</v>
      </c>
      <c r="B147">
        <v>5</v>
      </c>
      <c r="J147">
        <v>2</v>
      </c>
      <c r="K147">
        <v>2</v>
      </c>
      <c r="L147">
        <v>2</v>
      </c>
      <c r="M147">
        <v>2</v>
      </c>
      <c r="N147">
        <v>2</v>
      </c>
      <c r="O147">
        <v>2</v>
      </c>
      <c r="P147">
        <v>2</v>
      </c>
      <c r="Q147">
        <v>12</v>
      </c>
    </row>
    <row r="148" spans="1:18">
      <c r="A148" t="s">
        <v>271</v>
      </c>
      <c r="G148">
        <v>10</v>
      </c>
      <c r="J148">
        <v>1</v>
      </c>
      <c r="K148">
        <v>1</v>
      </c>
      <c r="L148">
        <v>1</v>
      </c>
      <c r="M148">
        <v>1</v>
      </c>
      <c r="N148">
        <v>1</v>
      </c>
      <c r="O148">
        <v>1</v>
      </c>
      <c r="P148">
        <v>1</v>
      </c>
      <c r="Q148">
        <v>11</v>
      </c>
    </row>
    <row r="149" spans="1:18">
      <c r="A149" t="s">
        <v>272</v>
      </c>
      <c r="C149">
        <v>10</v>
      </c>
      <c r="J149">
        <v>1</v>
      </c>
      <c r="K149">
        <v>1</v>
      </c>
      <c r="L149">
        <v>1</v>
      </c>
      <c r="M149">
        <v>1</v>
      </c>
      <c r="N149">
        <v>1</v>
      </c>
      <c r="O149">
        <v>1</v>
      </c>
      <c r="P149">
        <v>1</v>
      </c>
      <c r="Q149">
        <v>11</v>
      </c>
    </row>
    <row r="150" spans="1:18">
      <c r="A150" t="s">
        <v>273</v>
      </c>
      <c r="H150">
        <v>10</v>
      </c>
      <c r="J150">
        <v>1</v>
      </c>
      <c r="K150">
        <v>1</v>
      </c>
      <c r="L150">
        <v>1</v>
      </c>
      <c r="M150">
        <v>1</v>
      </c>
      <c r="N150">
        <v>1</v>
      </c>
      <c r="O150">
        <v>1</v>
      </c>
      <c r="P150">
        <v>1</v>
      </c>
      <c r="Q150">
        <v>11</v>
      </c>
    </row>
    <row r="151" spans="1:18">
      <c r="A151" t="s">
        <v>274</v>
      </c>
      <c r="J151">
        <v>1</v>
      </c>
      <c r="K151">
        <v>1</v>
      </c>
      <c r="L151">
        <v>1</v>
      </c>
      <c r="M151">
        <v>1</v>
      </c>
      <c r="N151">
        <v>1</v>
      </c>
      <c r="O151">
        <v>1</v>
      </c>
      <c r="P151">
        <v>1</v>
      </c>
      <c r="Q151">
        <v>11</v>
      </c>
      <c r="R151" t="s">
        <v>284</v>
      </c>
    </row>
    <row r="152" spans="1:18">
      <c r="A152" t="s">
        <v>275</v>
      </c>
      <c r="F152">
        <v>10</v>
      </c>
      <c r="J152">
        <v>1</v>
      </c>
      <c r="K152">
        <v>1</v>
      </c>
      <c r="L152">
        <v>1</v>
      </c>
      <c r="M152">
        <v>1</v>
      </c>
      <c r="N152">
        <v>1</v>
      </c>
      <c r="O152">
        <v>1</v>
      </c>
      <c r="P152">
        <v>1</v>
      </c>
      <c r="Q152">
        <v>11</v>
      </c>
    </row>
    <row r="153" spans="1:18">
      <c r="A153" t="s">
        <v>276</v>
      </c>
      <c r="E153">
        <v>10</v>
      </c>
      <c r="J153">
        <v>1</v>
      </c>
      <c r="K153">
        <v>1</v>
      </c>
      <c r="L153">
        <v>1</v>
      </c>
      <c r="M153">
        <v>1</v>
      </c>
      <c r="N153">
        <v>1</v>
      </c>
      <c r="O153">
        <v>1</v>
      </c>
      <c r="P153">
        <v>1</v>
      </c>
      <c r="Q153">
        <v>11</v>
      </c>
    </row>
    <row r="154" spans="1:18">
      <c r="A154" t="s">
        <v>277</v>
      </c>
      <c r="D154">
        <v>10</v>
      </c>
      <c r="J154">
        <v>1</v>
      </c>
      <c r="K154">
        <v>1</v>
      </c>
      <c r="L154">
        <v>1</v>
      </c>
      <c r="M154">
        <v>1</v>
      </c>
      <c r="N154">
        <v>1</v>
      </c>
      <c r="O154">
        <v>1</v>
      </c>
      <c r="P154">
        <v>1</v>
      </c>
      <c r="Q154">
        <v>11</v>
      </c>
    </row>
    <row r="155" spans="1:18">
      <c r="A155" t="s">
        <v>278</v>
      </c>
      <c r="I155">
        <v>10</v>
      </c>
      <c r="J155">
        <v>1</v>
      </c>
      <c r="K155">
        <v>1</v>
      </c>
      <c r="L155">
        <v>1</v>
      </c>
      <c r="M155">
        <v>1</v>
      </c>
      <c r="N155">
        <v>1</v>
      </c>
      <c r="O155">
        <v>1</v>
      </c>
      <c r="P155">
        <v>1</v>
      </c>
      <c r="Q155">
        <v>11</v>
      </c>
    </row>
    <row r="156" spans="1:18">
      <c r="A156" t="s">
        <v>279</v>
      </c>
      <c r="J156">
        <v>1</v>
      </c>
      <c r="K156">
        <v>1</v>
      </c>
      <c r="L156">
        <v>1</v>
      </c>
      <c r="M156">
        <v>1</v>
      </c>
      <c r="N156">
        <v>1</v>
      </c>
      <c r="O156">
        <v>1</v>
      </c>
      <c r="P156">
        <v>1</v>
      </c>
      <c r="Q156">
        <v>31</v>
      </c>
    </row>
    <row r="157" spans="1:18">
      <c r="A157" t="s">
        <v>145</v>
      </c>
      <c r="B157">
        <v>5</v>
      </c>
      <c r="J157">
        <v>1</v>
      </c>
      <c r="K157">
        <v>1</v>
      </c>
      <c r="L157">
        <v>1</v>
      </c>
      <c r="M157">
        <v>11</v>
      </c>
      <c r="N157">
        <v>11</v>
      </c>
      <c r="O157">
        <v>11</v>
      </c>
      <c r="P157">
        <v>11</v>
      </c>
      <c r="Q157">
        <v>11</v>
      </c>
    </row>
    <row r="158" spans="1:18">
      <c r="A158" t="s">
        <v>146</v>
      </c>
      <c r="B158">
        <v>5</v>
      </c>
      <c r="J158">
        <v>2</v>
      </c>
      <c r="K158">
        <v>2</v>
      </c>
      <c r="L158">
        <v>2</v>
      </c>
      <c r="M158">
        <v>2</v>
      </c>
      <c r="N158">
        <v>2</v>
      </c>
      <c r="O158">
        <v>2</v>
      </c>
      <c r="P158">
        <v>18</v>
      </c>
      <c r="Q158">
        <v>18</v>
      </c>
      <c r="R158" t="s">
        <v>300</v>
      </c>
    </row>
    <row r="159" spans="1:18">
      <c r="A159" t="s">
        <v>147</v>
      </c>
      <c r="B159">
        <v>50</v>
      </c>
      <c r="G159">
        <v>10</v>
      </c>
      <c r="J159">
        <v>3</v>
      </c>
      <c r="K159">
        <v>3</v>
      </c>
      <c r="L159">
        <v>3</v>
      </c>
      <c r="M159">
        <v>3</v>
      </c>
      <c r="N159">
        <v>3</v>
      </c>
      <c r="O159">
        <v>3</v>
      </c>
      <c r="P159">
        <v>23</v>
      </c>
      <c r="Q159">
        <v>23</v>
      </c>
    </row>
    <row r="160" spans="1:18">
      <c r="A160" t="s">
        <v>148</v>
      </c>
      <c r="G160">
        <v>1</v>
      </c>
      <c r="J160">
        <v>1</v>
      </c>
      <c r="K160">
        <v>1</v>
      </c>
      <c r="L160">
        <v>1</v>
      </c>
      <c r="M160">
        <v>1</v>
      </c>
      <c r="N160">
        <v>1</v>
      </c>
      <c r="O160">
        <v>1</v>
      </c>
      <c r="P160">
        <v>1</v>
      </c>
      <c r="Q160">
        <v>1</v>
      </c>
    </row>
    <row r="161" spans="1:18">
      <c r="A161" t="s">
        <v>149</v>
      </c>
      <c r="B161">
        <v>25</v>
      </c>
      <c r="G161">
        <v>5</v>
      </c>
      <c r="J161">
        <v>3</v>
      </c>
      <c r="K161">
        <v>3</v>
      </c>
      <c r="L161">
        <v>3</v>
      </c>
      <c r="M161">
        <v>13</v>
      </c>
      <c r="N161">
        <v>13</v>
      </c>
      <c r="O161">
        <v>13</v>
      </c>
      <c r="P161">
        <v>13</v>
      </c>
      <c r="Q161">
        <v>43</v>
      </c>
    </row>
    <row r="162" spans="1:18">
      <c r="A162" t="s">
        <v>150</v>
      </c>
      <c r="B162">
        <v>5</v>
      </c>
      <c r="J162">
        <v>2</v>
      </c>
      <c r="K162">
        <v>2</v>
      </c>
      <c r="L162">
        <v>2</v>
      </c>
      <c r="M162">
        <v>2</v>
      </c>
      <c r="N162">
        <v>7</v>
      </c>
      <c r="O162">
        <v>-2</v>
      </c>
      <c r="P162">
        <v>2</v>
      </c>
      <c r="Q162">
        <v>2</v>
      </c>
      <c r="R162" t="s">
        <v>283</v>
      </c>
    </row>
    <row r="163" spans="1:18">
      <c r="A163" t="s">
        <v>151</v>
      </c>
      <c r="B163">
        <v>50</v>
      </c>
      <c r="G163">
        <v>10</v>
      </c>
      <c r="J163">
        <v>4</v>
      </c>
      <c r="K163">
        <v>4</v>
      </c>
      <c r="L163">
        <v>4</v>
      </c>
      <c r="M163">
        <v>4</v>
      </c>
      <c r="N163">
        <v>4</v>
      </c>
      <c r="O163">
        <v>4</v>
      </c>
      <c r="P163">
        <v>4</v>
      </c>
      <c r="Q163">
        <v>14</v>
      </c>
      <c r="R163" t="s">
        <v>299</v>
      </c>
    </row>
    <row r="164" spans="1:18">
      <c r="A164" t="s">
        <v>152</v>
      </c>
      <c r="B164">
        <v>5</v>
      </c>
      <c r="J164">
        <v>3</v>
      </c>
      <c r="K164">
        <v>3</v>
      </c>
      <c r="L164">
        <v>3</v>
      </c>
      <c r="M164">
        <v>23</v>
      </c>
      <c r="N164">
        <v>23</v>
      </c>
      <c r="O164">
        <v>3</v>
      </c>
      <c r="P164">
        <v>23</v>
      </c>
      <c r="Q164">
        <v>23</v>
      </c>
      <c r="R164" t="s">
        <v>283</v>
      </c>
    </row>
    <row r="165" spans="1:18">
      <c r="A165" t="s">
        <v>153</v>
      </c>
      <c r="B165">
        <v>5</v>
      </c>
      <c r="J165">
        <v>1</v>
      </c>
      <c r="K165">
        <v>1</v>
      </c>
      <c r="L165">
        <v>11</v>
      </c>
      <c r="M165">
        <v>1</v>
      </c>
      <c r="N165">
        <v>1</v>
      </c>
      <c r="O165">
        <v>1</v>
      </c>
      <c r="P165">
        <v>11</v>
      </c>
      <c r="Q165">
        <v>11</v>
      </c>
    </row>
    <row r="166" spans="1:18">
      <c r="A166" t="s">
        <v>154</v>
      </c>
      <c r="B166">
        <v>5</v>
      </c>
      <c r="J166">
        <v>5</v>
      </c>
      <c r="K166">
        <v>5</v>
      </c>
      <c r="L166">
        <v>15</v>
      </c>
      <c r="M166">
        <v>5</v>
      </c>
      <c r="N166">
        <v>5</v>
      </c>
      <c r="O166">
        <v>15</v>
      </c>
      <c r="P166">
        <v>25</v>
      </c>
      <c r="Q166">
        <v>25</v>
      </c>
    </row>
    <row r="167" spans="1:18">
      <c r="A167" t="s">
        <v>155</v>
      </c>
      <c r="B167">
        <v>50</v>
      </c>
      <c r="H167">
        <v>10</v>
      </c>
      <c r="J167">
        <v>5</v>
      </c>
      <c r="K167">
        <v>5</v>
      </c>
      <c r="L167">
        <v>5</v>
      </c>
      <c r="M167">
        <v>5</v>
      </c>
      <c r="N167">
        <v>5</v>
      </c>
      <c r="O167">
        <v>5</v>
      </c>
      <c r="P167">
        <v>15</v>
      </c>
      <c r="Q167">
        <v>15</v>
      </c>
    </row>
    <row r="168" spans="1:18">
      <c r="A168" t="s">
        <v>156</v>
      </c>
      <c r="B168">
        <v>50</v>
      </c>
      <c r="E168">
        <v>10</v>
      </c>
      <c r="J168">
        <v>1</v>
      </c>
      <c r="K168">
        <v>1</v>
      </c>
      <c r="L168">
        <v>1</v>
      </c>
      <c r="M168">
        <v>11</v>
      </c>
      <c r="N168">
        <v>11</v>
      </c>
      <c r="O168">
        <v>11</v>
      </c>
      <c r="P168">
        <v>11</v>
      </c>
      <c r="Q168">
        <v>21</v>
      </c>
      <c r="R168" t="s">
        <v>282</v>
      </c>
    </row>
    <row r="169" spans="1:18">
      <c r="A169" t="s">
        <v>157</v>
      </c>
      <c r="B169">
        <v>5</v>
      </c>
      <c r="J169">
        <v>1</v>
      </c>
      <c r="K169">
        <v>1</v>
      </c>
      <c r="L169">
        <v>1</v>
      </c>
      <c r="M169">
        <v>-14</v>
      </c>
      <c r="N169">
        <v>1</v>
      </c>
      <c r="O169">
        <v>1</v>
      </c>
      <c r="P169">
        <v>-14</v>
      </c>
      <c r="Q169">
        <v>-14</v>
      </c>
    </row>
    <row r="170" spans="1:18">
      <c r="A170" t="s">
        <v>158</v>
      </c>
      <c r="B170">
        <v>5</v>
      </c>
      <c r="J170">
        <v>1</v>
      </c>
      <c r="K170">
        <v>1</v>
      </c>
      <c r="L170">
        <v>1</v>
      </c>
      <c r="M170">
        <v>1</v>
      </c>
      <c r="N170">
        <v>1</v>
      </c>
      <c r="O170">
        <v>25</v>
      </c>
      <c r="P170">
        <v>1</v>
      </c>
      <c r="Q170">
        <v>1</v>
      </c>
    </row>
    <row r="171" spans="1:18">
      <c r="A171" t="s">
        <v>159</v>
      </c>
      <c r="B171">
        <v>5</v>
      </c>
      <c r="J171">
        <v>1</v>
      </c>
      <c r="K171">
        <v>1</v>
      </c>
      <c r="L171">
        <v>1</v>
      </c>
      <c r="M171">
        <v>1</v>
      </c>
      <c r="N171">
        <v>25</v>
      </c>
      <c r="O171">
        <v>1</v>
      </c>
      <c r="P171">
        <v>1</v>
      </c>
      <c r="Q171">
        <v>1</v>
      </c>
    </row>
    <row r="172" spans="1:18">
      <c r="A172" t="s">
        <v>160</v>
      </c>
      <c r="B172">
        <v>5</v>
      </c>
      <c r="J172">
        <v>1</v>
      </c>
      <c r="K172">
        <v>1</v>
      </c>
      <c r="L172">
        <v>1</v>
      </c>
      <c r="M172">
        <v>25</v>
      </c>
      <c r="N172">
        <v>1</v>
      </c>
      <c r="O172">
        <v>1</v>
      </c>
      <c r="P172">
        <v>1</v>
      </c>
      <c r="Q172">
        <v>1</v>
      </c>
    </row>
    <row r="173" spans="1:18">
      <c r="A173" t="s">
        <v>161</v>
      </c>
      <c r="B173">
        <v>25</v>
      </c>
      <c r="C173">
        <v>5</v>
      </c>
      <c r="D173">
        <v>5</v>
      </c>
      <c r="H173">
        <v>5</v>
      </c>
      <c r="J173">
        <v>1</v>
      </c>
      <c r="K173">
        <v>1</v>
      </c>
      <c r="L173">
        <v>1</v>
      </c>
      <c r="M173">
        <v>1</v>
      </c>
      <c r="N173">
        <v>1</v>
      </c>
      <c r="O173">
        <v>1</v>
      </c>
      <c r="P173">
        <v>1</v>
      </c>
      <c r="Q173">
        <v>6</v>
      </c>
    </row>
    <row r="174" spans="1:18">
      <c r="A174" t="s">
        <v>162</v>
      </c>
      <c r="B174">
        <v>5</v>
      </c>
      <c r="J174">
        <v>1</v>
      </c>
      <c r="K174">
        <v>1</v>
      </c>
      <c r="L174">
        <v>1</v>
      </c>
      <c r="M174">
        <v>6</v>
      </c>
      <c r="N174">
        <v>6</v>
      </c>
      <c r="O174">
        <v>6</v>
      </c>
      <c r="P174">
        <v>1</v>
      </c>
      <c r="Q174">
        <v>6</v>
      </c>
    </row>
    <row r="175" spans="1:18">
      <c r="A175" t="s">
        <v>163</v>
      </c>
      <c r="B175">
        <v>5</v>
      </c>
      <c r="J175">
        <v>1</v>
      </c>
      <c r="K175">
        <v>1</v>
      </c>
      <c r="L175">
        <v>1</v>
      </c>
      <c r="M175">
        <v>6</v>
      </c>
      <c r="N175">
        <v>6</v>
      </c>
      <c r="O175">
        <v>6</v>
      </c>
      <c r="P175">
        <v>1</v>
      </c>
      <c r="Q175">
        <v>6</v>
      </c>
    </row>
    <row r="176" spans="1:18">
      <c r="A176" t="s">
        <v>164</v>
      </c>
      <c r="B176">
        <v>5</v>
      </c>
      <c r="J176">
        <v>1</v>
      </c>
      <c r="K176">
        <v>1</v>
      </c>
      <c r="L176">
        <v>1</v>
      </c>
      <c r="M176">
        <v>6</v>
      </c>
      <c r="N176">
        <v>6</v>
      </c>
      <c r="O176">
        <v>6</v>
      </c>
      <c r="P176">
        <v>1</v>
      </c>
      <c r="Q176">
        <v>6</v>
      </c>
    </row>
    <row r="177" spans="1:9">
      <c r="A177" t="s">
        <v>165</v>
      </c>
      <c r="B177">
        <v>5</v>
      </c>
      <c r="I177">
        <v>1</v>
      </c>
    </row>
    <row r="178" spans="1:9">
      <c r="A178" t="s">
        <v>166</v>
      </c>
      <c r="B178">
        <v>5</v>
      </c>
      <c r="I178">
        <v>1</v>
      </c>
    </row>
    <row r="179" spans="1:9">
      <c r="A179" t="s">
        <v>167</v>
      </c>
      <c r="B179">
        <v>5</v>
      </c>
      <c r="I179">
        <v>1</v>
      </c>
    </row>
    <row r="180" spans="1:9">
      <c r="A180" t="s">
        <v>280</v>
      </c>
      <c r="B180">
        <v>5</v>
      </c>
      <c r="I180">
        <v>1</v>
      </c>
    </row>
    <row r="181" spans="1:9">
      <c r="A181" t="s">
        <v>168</v>
      </c>
      <c r="B181">
        <v>5</v>
      </c>
      <c r="I181">
        <v>1</v>
      </c>
    </row>
    <row r="182" spans="1:9">
      <c r="A182" t="s">
        <v>169</v>
      </c>
      <c r="B182">
        <v>5</v>
      </c>
      <c r="I182">
        <v>1</v>
      </c>
    </row>
    <row r="183" spans="1:9">
      <c r="A183" t="s">
        <v>170</v>
      </c>
      <c r="B183">
        <v>5</v>
      </c>
      <c r="I183">
        <v>1</v>
      </c>
    </row>
    <row r="184" spans="1:9">
      <c r="A184" t="s">
        <v>171</v>
      </c>
      <c r="B184">
        <v>5</v>
      </c>
      <c r="I184">
        <v>1</v>
      </c>
    </row>
    <row r="185" spans="1:9">
      <c r="A185" t="s">
        <v>172</v>
      </c>
      <c r="B185">
        <v>5</v>
      </c>
    </row>
    <row r="186" spans="1:9">
      <c r="A186" t="s">
        <v>173</v>
      </c>
      <c r="B186">
        <v>5</v>
      </c>
    </row>
    <row r="187" spans="1:9">
      <c r="A187" t="s">
        <v>174</v>
      </c>
      <c r="B187">
        <v>10</v>
      </c>
      <c r="H187">
        <v>2</v>
      </c>
    </row>
    <row r="188" spans="1:9">
      <c r="A188" t="s">
        <v>175</v>
      </c>
      <c r="B188">
        <v>5</v>
      </c>
    </row>
    <row r="189" spans="1:9">
      <c r="A189" t="s">
        <v>176</v>
      </c>
      <c r="B189">
        <v>5</v>
      </c>
    </row>
    <row r="190" spans="1:9">
      <c r="A190" t="s">
        <v>177</v>
      </c>
      <c r="B190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9"/>
  <sheetViews>
    <sheetView workbookViewId="0">
      <selection activeCell="A14" sqref="A14"/>
    </sheetView>
  </sheetViews>
  <sheetFormatPr defaultRowHeight="15"/>
  <cols>
    <col min="1" max="1" width="17.14062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6.14062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309</v>
      </c>
      <c r="B2">
        <v>75</v>
      </c>
      <c r="C2">
        <v>5</v>
      </c>
      <c r="D2">
        <v>20</v>
      </c>
      <c r="E2">
        <v>25</v>
      </c>
      <c r="F2">
        <v>15</v>
      </c>
      <c r="G2">
        <v>10</v>
      </c>
      <c r="H2">
        <v>10</v>
      </c>
      <c r="I2">
        <v>20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A3" t="s">
        <v>43</v>
      </c>
      <c r="B3" s="2">
        <f>IF(A3="","",VLOOKUP(A3,Equip, 2, FALSE))</f>
        <v>90</v>
      </c>
      <c r="C3" s="3">
        <f>IF(A3="","",VLOOKUP(A3,Equip, 3, FALSE))</f>
        <v>15</v>
      </c>
      <c r="D3" s="3">
        <f>IF(A3="","",VLOOKUP(A3,Equip, 4, FALSE))</f>
        <v>0</v>
      </c>
      <c r="E3" s="3">
        <f>IF(A3="","",VLOOKUP(A3,Equip, 5, FALSE))</f>
        <v>0</v>
      </c>
      <c r="F3" s="3">
        <f>IF(A3="","",VLOOKUP(A3,Equip, 6, FALSE))</f>
        <v>15</v>
      </c>
      <c r="G3" s="3">
        <f>IF(A3="","",VLOOKUP(A3,Equip, 7, FALSE))</f>
        <v>0</v>
      </c>
      <c r="H3" s="3">
        <f>IF(A3="","",VLOOKUP(A3,Equip, 8, FALSE))</f>
        <v>0</v>
      </c>
      <c r="I3" s="3">
        <f>IF(A3="","",VLOOKUP(A3,Equip, 9, FALSE))</f>
        <v>0</v>
      </c>
      <c r="J3" s="3">
        <f>IF(A3="","",VLOOKUP(A3,Equip, 10, FALSE))</f>
        <v>0</v>
      </c>
      <c r="K3" s="3">
        <f>IF(A3="","",VLOOKUP(A3,Equip, 11, FALSE))</f>
        <v>0</v>
      </c>
      <c r="L3" s="3">
        <f>IF(A3="","",VLOOKUP(A3,Equip, 12, FALSE))</f>
        <v>0</v>
      </c>
      <c r="M3" s="3">
        <f>IF(A3="","",VLOOKUP(A3,Equip, 13, FALSE))</f>
        <v>0</v>
      </c>
      <c r="N3" s="3">
        <f>IF(A3="","",VLOOKUP(A3,Equip, 14, FALSE))</f>
        <v>0</v>
      </c>
      <c r="O3" s="3">
        <f>IF(A3="","",VLOOKUP(A3,Equip, 15, FALSE))</f>
        <v>0</v>
      </c>
      <c r="P3" s="3">
        <f>IF(A3="","",VLOOKUP(A3,Equip, 16, FALSE))</f>
        <v>0</v>
      </c>
      <c r="Q3" s="4">
        <f>IF(A3="","",VLOOKUP(A3,gear, 17, FALSE))</f>
        <v>0</v>
      </c>
      <c r="R3">
        <f>IF(A3="","",VLOOKUP(A3,gear, 18, FALSE))</f>
        <v>0</v>
      </c>
    </row>
    <row r="4" spans="1:18">
      <c r="A4" t="s">
        <v>116</v>
      </c>
      <c r="B4" s="5">
        <f>IF(A4="","",VLOOKUP(A4,Equip, 2, FALSE))</f>
        <v>50</v>
      </c>
      <c r="C4" s="6">
        <f>IF(A4="","",VLOOKUP(A4,Equip, 3, FALSE))</f>
        <v>10</v>
      </c>
      <c r="D4" s="6">
        <f>IF(A4="","",VLOOKUP(A4,Equip, 4, FALSE))</f>
        <v>10</v>
      </c>
      <c r="E4" s="6">
        <f>IF(A4="","",VLOOKUP(A4,Equip, 5, FALSE))</f>
        <v>0</v>
      </c>
      <c r="F4" s="6">
        <f>IF(A4="","",VLOOKUP(A4,Equip, 6, FALSE))</f>
        <v>0</v>
      </c>
      <c r="G4" s="6">
        <f>IF(A4="","",VLOOKUP(A4,Equip, 7, FALSE))</f>
        <v>0</v>
      </c>
      <c r="H4" s="6">
        <f>IF(A4="","",VLOOKUP(A4,Equip, 8, FALSE))</f>
        <v>0</v>
      </c>
      <c r="I4" s="6">
        <f>IF(A4="","",VLOOKUP(A4,Equip, 9, FALSE))</f>
        <v>0</v>
      </c>
      <c r="J4" s="6">
        <f>IF(A4="","",VLOOKUP(A4,Equip, 10, FALSE))</f>
        <v>15</v>
      </c>
      <c r="K4" s="6">
        <f>IF(A4="","",VLOOKUP(A4,Equip, 11, FALSE))</f>
        <v>11</v>
      </c>
      <c r="L4" s="6">
        <f>IF(A4="","",VLOOKUP(A4,Equip, 12, FALSE))</f>
        <v>15</v>
      </c>
      <c r="M4" s="6">
        <f>IF(A4="","",VLOOKUP(A4,Equip, 13, FALSE))</f>
        <v>20</v>
      </c>
      <c r="N4" s="6">
        <f>IF(A4="","",VLOOKUP(A4,Equip, 14, FALSE))</f>
        <v>20</v>
      </c>
      <c r="O4" s="6">
        <f>IF(A4="","",VLOOKUP(A4,Equip, 15, FALSE))</f>
        <v>11</v>
      </c>
      <c r="P4" s="6">
        <f>IF(A4="","",VLOOKUP(A4,Equip, 16, FALSE))</f>
        <v>11</v>
      </c>
      <c r="Q4" s="7">
        <f>IF(A4="","",VLOOKUP(A4,gear, 17, FALSE))</f>
        <v>11</v>
      </c>
      <c r="R4">
        <f>IF(A4="","",VLOOKUP(A4,gear, 18, FALSE))</f>
        <v>0</v>
      </c>
    </row>
    <row r="5" spans="1:18">
      <c r="A5" t="s">
        <v>74</v>
      </c>
      <c r="B5" s="5">
        <f>IF(A5="","",VLOOKUP(A5,Equip, 2, FALSE))</f>
        <v>100</v>
      </c>
      <c r="C5" s="6">
        <f>IF(A5="","",VLOOKUP(A5,Equip, 3, FALSE))</f>
        <v>0</v>
      </c>
      <c r="D5" s="6">
        <f>IF(A5="","",VLOOKUP(A5,Equip, 4, FALSE))</f>
        <v>20</v>
      </c>
      <c r="E5" s="6">
        <f>IF(A5="","",VLOOKUP(A5,Equip, 5, FALSE))</f>
        <v>25</v>
      </c>
      <c r="F5" s="6">
        <f>IF(A5="","",VLOOKUP(A5,Equip, 6, FALSE))</f>
        <v>0</v>
      </c>
      <c r="G5" s="6">
        <f>IF(A5="","",VLOOKUP(A5,Equip, 7, FALSE))</f>
        <v>0</v>
      </c>
      <c r="H5" s="6">
        <f>IF(A5="","",VLOOKUP(A5,Equip, 8, FALSE))</f>
        <v>0</v>
      </c>
      <c r="I5" s="6">
        <f>IF(A5="","",VLOOKUP(A5,Equip, 9, FALSE))</f>
        <v>0</v>
      </c>
      <c r="J5" s="6">
        <f>IF(A5="","",VLOOKUP(A5,Equip, 10, FALSE))</f>
        <v>0</v>
      </c>
      <c r="K5" s="6">
        <f>IF(A5="","",VLOOKUP(A5,Equip, 11, FALSE))</f>
        <v>0</v>
      </c>
      <c r="L5" s="6">
        <f>IF(A5="","",VLOOKUP(A5,Equip, 12, FALSE))</f>
        <v>0</v>
      </c>
      <c r="M5" s="6">
        <f>IF(A5="","",VLOOKUP(A5,Equip, 13, FALSE))</f>
        <v>0</v>
      </c>
      <c r="N5" s="6">
        <f>IF(A5="","",VLOOKUP(A5,Equip, 14, FALSE))</f>
        <v>0</v>
      </c>
      <c r="O5" s="6">
        <f>IF(A5="","",VLOOKUP(A5,Equip, 15, FALSE))</f>
        <v>0</v>
      </c>
      <c r="P5" s="6">
        <f>IF(A5="","",VLOOKUP(A5,Equip, 16, FALSE))</f>
        <v>0</v>
      </c>
      <c r="Q5" s="7">
        <f>IF(A5="","",VLOOKUP(A5,gear, 17, FALSE))</f>
        <v>0</v>
      </c>
      <c r="R5">
        <f>IF(A5="","",VLOOKUP(A5,gear, 18, FALSE))</f>
        <v>0</v>
      </c>
    </row>
    <row r="6" spans="1:18">
      <c r="A6" t="s">
        <v>51</v>
      </c>
      <c r="B6" s="5">
        <f>IF(A6="","",VLOOKUP(A6,Equip, 2, FALSE))</f>
        <v>100</v>
      </c>
      <c r="C6" s="6">
        <f>IF(A6="","",VLOOKUP(A6,Equip, 3, FALSE))</f>
        <v>0</v>
      </c>
      <c r="D6" s="6">
        <f>IF(A6="","",VLOOKUP(A6,Equip, 4, FALSE))</f>
        <v>15</v>
      </c>
      <c r="E6" s="6">
        <f>IF(A6="","",VLOOKUP(A6,Equip, 5, FALSE))</f>
        <v>0</v>
      </c>
      <c r="F6" s="6">
        <f>IF(A6="","",VLOOKUP(A6,Equip, 6, FALSE))</f>
        <v>15</v>
      </c>
      <c r="G6" s="6">
        <f>IF(A6="","",VLOOKUP(A6,Equip, 7, FALSE))</f>
        <v>0</v>
      </c>
      <c r="H6" s="6">
        <f>IF(A6="","",VLOOKUP(A6,Equip, 8, FALSE))</f>
        <v>0</v>
      </c>
      <c r="I6" s="6">
        <f>IF(A6="","",VLOOKUP(A6,Equip, 9, FALSE))</f>
        <v>0</v>
      </c>
      <c r="J6" s="6">
        <f>IF(A6="","",VLOOKUP(A6,Equip, 10, FALSE))</f>
        <v>0</v>
      </c>
      <c r="K6" s="6">
        <f>IF(A6="","",VLOOKUP(A6,Equip, 11, FALSE))</f>
        <v>0</v>
      </c>
      <c r="L6" s="6">
        <f>IF(A6="","",VLOOKUP(A6,Equip, 12, FALSE))</f>
        <v>0</v>
      </c>
      <c r="M6" s="6">
        <f>IF(A6="","",VLOOKUP(A6,Equip, 13, FALSE))</f>
        <v>0</v>
      </c>
      <c r="N6" s="6">
        <f>IF(A6="","",VLOOKUP(A6,Equip, 14, FALSE))</f>
        <v>0</v>
      </c>
      <c r="O6" s="6">
        <f>IF(A6="","",VLOOKUP(A6,Equip, 15, FALSE))</f>
        <v>0</v>
      </c>
      <c r="P6" s="6">
        <f>IF(A6="","",VLOOKUP(A6,Equip, 16, FALSE))</f>
        <v>0</v>
      </c>
      <c r="Q6" s="7">
        <f>IF(A6="","",VLOOKUP(A6,gear, 17, FALSE))</f>
        <v>0</v>
      </c>
      <c r="R6">
        <f>IF(A6="","",VLOOKUP(A6,gear, 18, FALSE))</f>
        <v>0</v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415</v>
      </c>
      <c r="C8">
        <f t="shared" ref="C8:P8" si="0">SUM(C2:C7)</f>
        <v>30</v>
      </c>
      <c r="D8">
        <f t="shared" si="0"/>
        <v>65</v>
      </c>
      <c r="E8">
        <f t="shared" si="0"/>
        <v>50</v>
      </c>
      <c r="F8">
        <f t="shared" si="0"/>
        <v>45</v>
      </c>
      <c r="G8">
        <f t="shared" si="0"/>
        <v>10</v>
      </c>
      <c r="H8">
        <f t="shared" si="0"/>
        <v>10</v>
      </c>
      <c r="I8">
        <f t="shared" si="0"/>
        <v>20</v>
      </c>
      <c r="J8">
        <f t="shared" si="0"/>
        <v>25</v>
      </c>
      <c r="K8">
        <f t="shared" si="0"/>
        <v>21</v>
      </c>
      <c r="L8">
        <f t="shared" si="0"/>
        <v>30</v>
      </c>
      <c r="M8">
        <f t="shared" si="0"/>
        <v>30</v>
      </c>
      <c r="N8">
        <f t="shared" si="0"/>
        <v>30</v>
      </c>
      <c r="O8">
        <f t="shared" si="0"/>
        <v>17</v>
      </c>
      <c r="P8">
        <f t="shared" si="0"/>
        <v>17</v>
      </c>
      <c r="Q8">
        <f>SUM(Q2:Q7)</f>
        <v>17</v>
      </c>
    </row>
    <row r="10" spans="1:18">
      <c r="A10" t="s">
        <v>180</v>
      </c>
      <c r="B10" s="11">
        <f>IF(E8&lt;99, INT(E8/16)+2, INT(99/16)+2)</f>
        <v>5</v>
      </c>
    </row>
    <row r="12" spans="1:18">
      <c r="A12" t="s">
        <v>183</v>
      </c>
      <c r="L12" s="1" t="s">
        <v>302</v>
      </c>
    </row>
    <row r="13" spans="1:18">
      <c r="B13" t="s">
        <v>234</v>
      </c>
      <c r="L13" s="16" t="s">
        <v>234</v>
      </c>
    </row>
    <row r="14" spans="1:18">
      <c r="B14" t="s">
        <v>190</v>
      </c>
      <c r="L14" s="17"/>
    </row>
    <row r="15" spans="1:18">
      <c r="B15" t="s">
        <v>191</v>
      </c>
      <c r="L15" s="17"/>
    </row>
    <row r="16" spans="1:18">
      <c r="B16" t="s">
        <v>192</v>
      </c>
      <c r="L16" s="1"/>
    </row>
    <row r="17" spans="1:12">
      <c r="B17" t="s">
        <v>193</v>
      </c>
      <c r="L17" s="1"/>
    </row>
    <row r="18" spans="1:12">
      <c r="B18" t="s">
        <v>194</v>
      </c>
      <c r="L18" s="1"/>
    </row>
    <row r="19" spans="1:12">
      <c r="B19" t="s">
        <v>195</v>
      </c>
      <c r="L19" s="1"/>
    </row>
    <row r="20" spans="1:12">
      <c r="L20" s="1"/>
    </row>
    <row r="21" spans="1:12">
      <c r="A21" t="s">
        <v>232</v>
      </c>
      <c r="L21" s="1"/>
    </row>
    <row r="22" spans="1:12">
      <c r="B22" t="s">
        <v>233</v>
      </c>
    </row>
    <row r="23" spans="1:12">
      <c r="B23" t="s">
        <v>235</v>
      </c>
    </row>
    <row r="24" spans="1:12">
      <c r="B24" t="s">
        <v>236</v>
      </c>
    </row>
    <row r="25" spans="1:12">
      <c r="B25" t="s">
        <v>237</v>
      </c>
    </row>
    <row r="26" spans="1:12">
      <c r="B26" t="s">
        <v>239</v>
      </c>
    </row>
    <row r="27" spans="1:12">
      <c r="B27" t="s">
        <v>240</v>
      </c>
    </row>
    <row r="28" spans="1:12">
      <c r="B28" t="s">
        <v>243</v>
      </c>
    </row>
    <row r="29" spans="1:12">
      <c r="B29" t="s">
        <v>244</v>
      </c>
    </row>
  </sheetData>
  <conditionalFormatting sqref="L14">
    <cfRule type="expression" dxfId="323" priority="22">
      <formula>$B$12=2</formula>
    </cfRule>
  </conditionalFormatting>
  <conditionalFormatting sqref="L15">
    <cfRule type="expression" dxfId="322" priority="10">
      <formula>$B$10=3</formula>
    </cfRule>
    <cfRule type="expression" dxfId="321" priority="20">
      <formula>$B$12&gt;2</formula>
    </cfRule>
    <cfRule type="expression" dxfId="320" priority="21">
      <formula>$B$12=3</formula>
    </cfRule>
  </conditionalFormatting>
  <conditionalFormatting sqref="L16">
    <cfRule type="expression" dxfId="319" priority="8">
      <formula>$B$10&gt;3</formula>
    </cfRule>
    <cfRule type="expression" dxfId="318" priority="9">
      <formula>$B$10=4</formula>
    </cfRule>
    <cfRule type="expression" dxfId="317" priority="18">
      <formula>$B$12&gt;3</formula>
    </cfRule>
    <cfRule type="expression" dxfId="316" priority="19">
      <formula>$B$12=4</formula>
    </cfRule>
  </conditionalFormatting>
  <conditionalFormatting sqref="L17">
    <cfRule type="expression" dxfId="315" priority="6">
      <formula>$B$10&gt;4</formula>
    </cfRule>
    <cfRule type="expression" dxfId="314" priority="7">
      <formula>$B$10=5</formula>
    </cfRule>
    <cfRule type="expression" dxfId="313" priority="16">
      <formula>$B$12&gt;4</formula>
    </cfRule>
    <cfRule type="expression" dxfId="312" priority="17">
      <formula>$B$12=5</formula>
    </cfRule>
  </conditionalFormatting>
  <conditionalFormatting sqref="L18">
    <cfRule type="expression" dxfId="311" priority="4">
      <formula>$B$10&gt;5</formula>
    </cfRule>
    <cfRule type="expression" dxfId="310" priority="5">
      <formula>$B$10=6</formula>
    </cfRule>
    <cfRule type="expression" dxfId="309" priority="14">
      <formula>$B$12&gt;5</formula>
    </cfRule>
    <cfRule type="expression" dxfId="308" priority="15">
      <formula>$B$12=6</formula>
    </cfRule>
  </conditionalFormatting>
  <conditionalFormatting sqref="L19">
    <cfRule type="expression" dxfId="307" priority="2">
      <formula>$B$10&gt;6</formula>
    </cfRule>
    <cfRule type="expression" dxfId="306" priority="3">
      <formula>$B$10=7</formula>
    </cfRule>
    <cfRule type="expression" dxfId="305" priority="12">
      <formula>$B$12&gt;6</formula>
    </cfRule>
    <cfRule type="expression" dxfId="304" priority="13">
      <formula>$B$12=7</formula>
    </cfRule>
  </conditionalFormatting>
  <conditionalFormatting sqref="L20">
    <cfRule type="expression" dxfId="303" priority="1">
      <formula>$B$10=8</formula>
    </cfRule>
    <cfRule type="expression" dxfId="302" priority="11">
      <formula>$B$12=8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5"/>
  <sheetViews>
    <sheetView workbookViewId="0">
      <selection activeCell="Q3" sqref="Q3"/>
    </sheetView>
  </sheetViews>
  <sheetFormatPr defaultRowHeight="15"/>
  <cols>
    <col min="1" max="1" width="17.2851562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3.140625" customWidth="1"/>
    <col min="13" max="13" width="5.140625" bestFit="1" customWidth="1"/>
    <col min="14" max="14" width="5" bestFit="1" customWidth="1"/>
    <col min="15" max="15" width="14.710937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309</v>
      </c>
      <c r="B2">
        <v>100</v>
      </c>
      <c r="C2">
        <v>5</v>
      </c>
      <c r="D2">
        <v>20</v>
      </c>
      <c r="E2">
        <v>25</v>
      </c>
      <c r="F2">
        <v>10</v>
      </c>
      <c r="G2">
        <v>10</v>
      </c>
      <c r="H2">
        <v>10</v>
      </c>
      <c r="I2">
        <v>20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B3" s="2" t="str">
        <f>IF(A3="","",VLOOKUP(A3,Equip, 2, FALSE))</f>
        <v/>
      </c>
      <c r="C3" s="3" t="str">
        <f>IF(A3="","",VLOOKUP(A3,Equip, 3, FALSE))</f>
        <v/>
      </c>
      <c r="D3" s="3" t="str">
        <f>IF(A3="","",VLOOKUP(A3,Equip, 4, FALSE))</f>
        <v/>
      </c>
      <c r="E3" s="3" t="str">
        <f>IF(A3="","",VLOOKUP(A3,Equip, 5, FALSE))</f>
        <v/>
      </c>
      <c r="F3" s="3" t="str">
        <f>IF(A3="","",VLOOKUP(A3,Equip, 6, FALSE))</f>
        <v/>
      </c>
      <c r="G3" s="3" t="str">
        <f>IF(A3="","",VLOOKUP(A3,Equip, 7, FALSE))</f>
        <v/>
      </c>
      <c r="H3" s="3" t="str">
        <f>IF(A3="","",VLOOKUP(A3,Equip, 8, FALSE))</f>
        <v/>
      </c>
      <c r="I3" s="3" t="str">
        <f>IF(A3="","",VLOOKUP(A3,Equip, 9, FALSE))</f>
        <v/>
      </c>
      <c r="J3" s="3" t="str">
        <f>IF(A3="","",VLOOKUP(A3,Equip, 10, FALSE))</f>
        <v/>
      </c>
      <c r="K3" s="3" t="str">
        <f>IF(A3="","",VLOOKUP(A3,Equip, 11, FALSE))</f>
        <v/>
      </c>
      <c r="L3" s="3" t="str">
        <f>IF(A3="","",VLOOKUP(A3,Equip, 12, FALSE))</f>
        <v/>
      </c>
      <c r="M3" s="3" t="str">
        <f>IF(A3="","",VLOOKUP(A3,Equip, 13, FALSE))</f>
        <v/>
      </c>
      <c r="N3" s="3" t="str">
        <f>IF(A3="","",VLOOKUP(A3,Equip, 14, FALSE))</f>
        <v/>
      </c>
      <c r="O3" s="3" t="str">
        <f>IF(A3="","",VLOOKUP(A3,Equip, 15, FALSE))</f>
        <v/>
      </c>
      <c r="P3" s="3" t="str">
        <f>IF(A3="","",VLOOKUP(A3,Equip, 16, FALSE))</f>
        <v/>
      </c>
      <c r="Q3" s="4" t="str">
        <f>IF(A3="","",VLOOKUP(A3,gear, 17, FALSE))</f>
        <v/>
      </c>
      <c r="R3" t="str">
        <f>IF(A3="","",VLOOKUP(A3,gear, 18, FALSE))</f>
        <v/>
      </c>
    </row>
    <row r="4" spans="1:18">
      <c r="B4" s="5" t="str">
        <f>IF(A4="","",VLOOKUP(A4,Equip, 2, FALSE))</f>
        <v/>
      </c>
      <c r="C4" s="6" t="str">
        <f>IF(A4="","",VLOOKUP(A4,Equip, 3, FALSE))</f>
        <v/>
      </c>
      <c r="D4" s="6" t="str">
        <f>IF(A4="","",VLOOKUP(A4,Equip, 4, FALSE))</f>
        <v/>
      </c>
      <c r="E4" s="6" t="str">
        <f>IF(A4="","",VLOOKUP(A4,Equip, 5, FALSE))</f>
        <v/>
      </c>
      <c r="F4" s="6" t="str">
        <f>IF(A4="","",VLOOKUP(A4,Equip, 6, FALSE))</f>
        <v/>
      </c>
      <c r="G4" s="6" t="str">
        <f>IF(A4="","",VLOOKUP(A4,Equip, 7, FALSE))</f>
        <v/>
      </c>
      <c r="H4" s="6" t="str">
        <f>IF(A4="","",VLOOKUP(A4,Equip, 8, FALSE))</f>
        <v/>
      </c>
      <c r="I4" s="6" t="str">
        <f>IF(A4="","",VLOOKUP(A4,Equip, 9, FALSE))</f>
        <v/>
      </c>
      <c r="J4" s="6" t="str">
        <f>IF(A4="","",VLOOKUP(A4,Equip, 10, FALSE))</f>
        <v/>
      </c>
      <c r="K4" s="6" t="str">
        <f>IF(A4="","",VLOOKUP(A4,Equip, 11, FALSE))</f>
        <v/>
      </c>
      <c r="L4" s="6" t="str">
        <f>IF(A4="","",VLOOKUP(A4,Equip, 12, FALSE))</f>
        <v/>
      </c>
      <c r="M4" s="6" t="str">
        <f>IF(A4="","",VLOOKUP(A4,Equip, 13, FALSE))</f>
        <v/>
      </c>
      <c r="N4" s="6" t="str">
        <f>IF(A4="","",VLOOKUP(A4,Equip, 14, FALSE))</f>
        <v/>
      </c>
      <c r="O4" s="6" t="str">
        <f>IF(A4="","",VLOOKUP(A4,Equip, 15, FALSE))</f>
        <v/>
      </c>
      <c r="P4" s="6" t="str">
        <f>IF(A4="","",VLOOKUP(A4,Equip, 16, FALSE))</f>
        <v/>
      </c>
      <c r="Q4" s="7" t="str">
        <f>IF(A4="","",VLOOKUP(A4,gear, 17, FALSE))</f>
        <v/>
      </c>
      <c r="R4" t="str">
        <f>IF(A4="","",VLOOKUP(A4,gear, 18, FALSE))</f>
        <v/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100</v>
      </c>
      <c r="C8">
        <f t="shared" ref="C8:P8" si="0">SUM(C2:C7)</f>
        <v>5</v>
      </c>
      <c r="D8">
        <f t="shared" si="0"/>
        <v>20</v>
      </c>
      <c r="E8">
        <f t="shared" si="0"/>
        <v>25</v>
      </c>
      <c r="F8">
        <f t="shared" si="0"/>
        <v>10</v>
      </c>
      <c r="G8">
        <f t="shared" si="0"/>
        <v>10</v>
      </c>
      <c r="H8">
        <f t="shared" si="0"/>
        <v>10</v>
      </c>
      <c r="I8">
        <f t="shared" si="0"/>
        <v>20</v>
      </c>
      <c r="J8">
        <f t="shared" si="0"/>
        <v>10</v>
      </c>
      <c r="K8">
        <f t="shared" si="0"/>
        <v>10</v>
      </c>
      <c r="L8">
        <f t="shared" si="0"/>
        <v>15</v>
      </c>
      <c r="M8">
        <f t="shared" si="0"/>
        <v>10</v>
      </c>
      <c r="N8">
        <f t="shared" si="0"/>
        <v>10</v>
      </c>
      <c r="O8">
        <f t="shared" si="0"/>
        <v>6</v>
      </c>
      <c r="P8">
        <f t="shared" si="0"/>
        <v>6</v>
      </c>
      <c r="Q8">
        <f>SUM(Q2:Q7)</f>
        <v>6</v>
      </c>
    </row>
    <row r="9" spans="1:18">
      <c r="D9" t="s">
        <v>181</v>
      </c>
      <c r="E9">
        <f>E8+27</f>
        <v>52</v>
      </c>
    </row>
    <row r="10" spans="1:18">
      <c r="A10" t="s">
        <v>180</v>
      </c>
      <c r="B10" s="11">
        <f>IF(E8&lt;99, INT(E8/16)+2, INT(99/16)+2)</f>
        <v>3</v>
      </c>
    </row>
    <row r="11" spans="1:18">
      <c r="A11" t="s">
        <v>182</v>
      </c>
      <c r="B11" s="11">
        <f>IF(E9&lt;99, INT(E9/16)+2, INT(99/16)+2)</f>
        <v>5</v>
      </c>
    </row>
    <row r="13" spans="1:18">
      <c r="A13" t="s">
        <v>183</v>
      </c>
      <c r="E13" t="s">
        <v>301</v>
      </c>
      <c r="L13" s="1" t="s">
        <v>302</v>
      </c>
      <c r="O13" s="1" t="s">
        <v>303</v>
      </c>
    </row>
    <row r="14" spans="1:18">
      <c r="B14" t="s">
        <v>190</v>
      </c>
      <c r="F14" t="s">
        <v>184</v>
      </c>
      <c r="I14">
        <v>1</v>
      </c>
      <c r="L14" s="16"/>
      <c r="O14" s="16"/>
    </row>
    <row r="15" spans="1:18">
      <c r="B15" t="s">
        <v>191</v>
      </c>
      <c r="F15" t="s">
        <v>196</v>
      </c>
      <c r="I15">
        <v>3</v>
      </c>
      <c r="L15" s="17"/>
      <c r="O15" s="17"/>
    </row>
    <row r="16" spans="1:18">
      <c r="B16" t="s">
        <v>192</v>
      </c>
      <c r="F16" t="s">
        <v>219</v>
      </c>
      <c r="I16">
        <v>7</v>
      </c>
      <c r="L16" s="17"/>
      <c r="O16" s="17"/>
    </row>
    <row r="17" spans="1:15">
      <c r="B17" t="s">
        <v>193</v>
      </c>
      <c r="F17" t="s">
        <v>212</v>
      </c>
      <c r="I17">
        <v>6</v>
      </c>
      <c r="L17" s="1"/>
      <c r="O17" s="17"/>
    </row>
    <row r="18" spans="1:15">
      <c r="B18" t="s">
        <v>194</v>
      </c>
      <c r="F18" t="s">
        <v>229</v>
      </c>
      <c r="I18">
        <v>8</v>
      </c>
      <c r="L18" s="1"/>
      <c r="O18" s="17"/>
    </row>
    <row r="19" spans="1:15">
      <c r="B19" t="s">
        <v>195</v>
      </c>
      <c r="F19" t="s">
        <v>209</v>
      </c>
      <c r="I19">
        <v>5</v>
      </c>
      <c r="L19" s="1"/>
      <c r="O19" s="1"/>
    </row>
    <row r="20" spans="1:15">
      <c r="F20" t="s">
        <v>210</v>
      </c>
      <c r="I20">
        <v>5</v>
      </c>
      <c r="L20" s="1"/>
      <c r="O20" s="1"/>
    </row>
    <row r="21" spans="1:15">
      <c r="A21" t="s">
        <v>232</v>
      </c>
      <c r="F21" t="s">
        <v>204</v>
      </c>
      <c r="I21">
        <v>4</v>
      </c>
      <c r="L21" s="1"/>
      <c r="O21" s="1"/>
    </row>
    <row r="22" spans="1:15">
      <c r="B22" t="s">
        <v>233</v>
      </c>
      <c r="F22" t="s">
        <v>214</v>
      </c>
      <c r="I22">
        <v>6</v>
      </c>
      <c r="L22" s="1"/>
      <c r="O22" s="1"/>
    </row>
    <row r="23" spans="1:15">
      <c r="B23" t="s">
        <v>234</v>
      </c>
      <c r="F23" t="s">
        <v>215</v>
      </c>
      <c r="I23">
        <v>6</v>
      </c>
      <c r="L23" s="1"/>
      <c r="O23" s="1"/>
    </row>
    <row r="24" spans="1:15">
      <c r="B24" t="s">
        <v>235</v>
      </c>
      <c r="F24" t="s">
        <v>216</v>
      </c>
      <c r="I24">
        <v>6</v>
      </c>
      <c r="L24" s="1"/>
    </row>
    <row r="25" spans="1:15">
      <c r="B25" t="s">
        <v>236</v>
      </c>
    </row>
    <row r="26" spans="1:15">
      <c r="B26" t="s">
        <v>237</v>
      </c>
    </row>
    <row r="27" spans="1:15">
      <c r="B27" t="s">
        <v>239</v>
      </c>
    </row>
    <row r="28" spans="1:15">
      <c r="B28" t="s">
        <v>240</v>
      </c>
    </row>
    <row r="29" spans="1:15">
      <c r="B29" s="12" t="s">
        <v>242</v>
      </c>
    </row>
    <row r="30" spans="1:15">
      <c r="B30" s="12" t="s">
        <v>243</v>
      </c>
    </row>
    <row r="31" spans="1:15">
      <c r="B31" s="12" t="s">
        <v>244</v>
      </c>
    </row>
    <row r="32" spans="1:15">
      <c r="B32" s="12" t="s">
        <v>245</v>
      </c>
    </row>
    <row r="34" spans="1:1">
      <c r="A34" s="14"/>
    </row>
    <row r="35" spans="1:1">
      <c r="A35" s="13"/>
    </row>
  </sheetData>
  <conditionalFormatting sqref="L15">
    <cfRule type="expression" dxfId="301" priority="39">
      <formula>$B$12=2</formula>
    </cfRule>
  </conditionalFormatting>
  <conditionalFormatting sqref="L16">
    <cfRule type="expression" dxfId="300" priority="19">
      <formula>$B$10=3</formula>
    </cfRule>
    <cfRule type="expression" dxfId="299" priority="37">
      <formula>$B$12&gt;2</formula>
    </cfRule>
    <cfRule type="expression" dxfId="298" priority="38">
      <formula>$B$12=3</formula>
    </cfRule>
  </conditionalFormatting>
  <conditionalFormatting sqref="L17">
    <cfRule type="expression" dxfId="297" priority="17">
      <formula>$B$10&gt;3</formula>
    </cfRule>
    <cfRule type="expression" dxfId="296" priority="18">
      <formula>$B$10=4</formula>
    </cfRule>
    <cfRule type="expression" dxfId="295" priority="35">
      <formula>$B$12&gt;3</formula>
    </cfRule>
    <cfRule type="expression" dxfId="294" priority="36">
      <formula>$B$12=4</formula>
    </cfRule>
  </conditionalFormatting>
  <conditionalFormatting sqref="L18">
    <cfRule type="expression" dxfId="293" priority="15">
      <formula>$B$10&gt;4</formula>
    </cfRule>
    <cfRule type="expression" dxfId="292" priority="16">
      <formula>$B$10=5</formula>
    </cfRule>
    <cfRule type="expression" dxfId="291" priority="33">
      <formula>$B$12&gt;4</formula>
    </cfRule>
    <cfRule type="expression" dxfId="290" priority="34">
      <formula>$B$12=5</formula>
    </cfRule>
  </conditionalFormatting>
  <conditionalFormatting sqref="L19">
    <cfRule type="expression" dxfId="289" priority="13">
      <formula>$B$10&gt;5</formula>
    </cfRule>
    <cfRule type="expression" dxfId="288" priority="14">
      <formula>$B$10=6</formula>
    </cfRule>
    <cfRule type="expression" dxfId="287" priority="31">
      <formula>$B$12&gt;5</formula>
    </cfRule>
    <cfRule type="expression" dxfId="286" priority="32">
      <formula>$B$12=6</formula>
    </cfRule>
  </conditionalFormatting>
  <conditionalFormatting sqref="L20">
    <cfRule type="expression" dxfId="285" priority="11">
      <formula>$B$10&gt;6</formula>
    </cfRule>
    <cfRule type="expression" dxfId="284" priority="12">
      <formula>$B$10=7</formula>
    </cfRule>
    <cfRule type="expression" dxfId="283" priority="29">
      <formula>$B$12&gt;6</formula>
    </cfRule>
    <cfRule type="expression" dxfId="282" priority="30">
      <formula>$B$12=7</formula>
    </cfRule>
  </conditionalFormatting>
  <conditionalFormatting sqref="L21">
    <cfRule type="expression" dxfId="281" priority="10">
      <formula>$B$10=8</formula>
    </cfRule>
    <cfRule type="expression" dxfId="280" priority="28">
      <formula>$B$12=8</formula>
    </cfRule>
  </conditionalFormatting>
  <conditionalFormatting sqref="O20">
    <cfRule type="expression" dxfId="279" priority="2">
      <formula>$B$11&gt;6</formula>
    </cfRule>
    <cfRule type="expression" dxfId="278" priority="3">
      <formula>$B$11=7</formula>
    </cfRule>
    <cfRule type="expression" dxfId="277" priority="21">
      <formula>$B$13&gt;6</formula>
    </cfRule>
    <cfRule type="expression" dxfId="276" priority="22">
      <formula>$B$13=7</formula>
    </cfRule>
  </conditionalFormatting>
  <conditionalFormatting sqref="O21">
    <cfRule type="expression" dxfId="275" priority="1">
      <formula>$B$11=8</formula>
    </cfRule>
    <cfRule type="expression" dxfId="274" priority="20">
      <formula>$B$13=8</formula>
    </cfRule>
  </conditionalFormatting>
  <conditionalFormatting sqref="O18">
    <cfRule type="expression" dxfId="273" priority="6">
      <formula>$B$11=5</formula>
    </cfRule>
  </conditionalFormatting>
  <conditionalFormatting sqref="O19">
    <cfRule type="expression" dxfId="272" priority="4">
      <formula>$B$11&gt;5</formula>
    </cfRule>
    <cfRule type="expression" dxfId="271" priority="5">
      <formula>$B$11=6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37"/>
  <sheetViews>
    <sheetView workbookViewId="0">
      <selection activeCell="A12" sqref="A12"/>
    </sheetView>
  </sheetViews>
  <sheetFormatPr defaultRowHeight="15"/>
  <cols>
    <col min="1" max="1" width="16.710937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4.85546875" customWidth="1"/>
    <col min="13" max="13" width="5.140625" bestFit="1" customWidth="1"/>
    <col min="14" max="14" width="5" bestFit="1" customWidth="1"/>
    <col min="15" max="15" width="7.4257812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307</v>
      </c>
      <c r="B2">
        <v>100</v>
      </c>
      <c r="C2">
        <v>15</v>
      </c>
      <c r="D2">
        <v>50</v>
      </c>
      <c r="E2">
        <v>15</v>
      </c>
      <c r="F2">
        <v>15</v>
      </c>
      <c r="G2">
        <v>1</v>
      </c>
      <c r="H2">
        <v>5</v>
      </c>
      <c r="I2">
        <v>10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A3" t="s">
        <v>262</v>
      </c>
      <c r="B3" s="2">
        <f>IF(A3="","",VLOOKUP(A3,Equip, 2, FALSE))</f>
        <v>25</v>
      </c>
      <c r="C3" s="3">
        <f>IF(A3="","",VLOOKUP(A3,Equip, 3, FALSE))</f>
        <v>0</v>
      </c>
      <c r="D3" s="3">
        <f>IF(A3="","",VLOOKUP(A3,Equip, 4, FALSE))</f>
        <v>5</v>
      </c>
      <c r="E3" s="3">
        <f>IF(A3="","",VLOOKUP(A3,Equip, 5, FALSE))</f>
        <v>0</v>
      </c>
      <c r="F3" s="3">
        <f>IF(A3="","",VLOOKUP(A3,Equip, 6, FALSE))</f>
        <v>5</v>
      </c>
      <c r="G3" s="3">
        <f>IF(A3="","",VLOOKUP(A3,Equip, 7, FALSE))</f>
        <v>0</v>
      </c>
      <c r="H3" s="3">
        <f>IF(A3="","",VLOOKUP(A3,Equip, 8, FALSE))</f>
        <v>5</v>
      </c>
      <c r="I3" s="3">
        <f>IF(A3="","",VLOOKUP(A3,Equip, 9, FALSE))</f>
        <v>0</v>
      </c>
      <c r="J3" s="3">
        <f>IF(A3="","",VLOOKUP(A3,Equip, 10, FALSE))</f>
        <v>0</v>
      </c>
      <c r="K3" s="3">
        <f>IF(A3="","",VLOOKUP(A3,Equip, 11, FALSE))</f>
        <v>0</v>
      </c>
      <c r="L3" s="3">
        <f>IF(A3="","",VLOOKUP(A3,Equip, 12, FALSE))</f>
        <v>0</v>
      </c>
      <c r="M3" s="3">
        <f>IF(A3="","",VLOOKUP(A3,Equip, 13, FALSE))</f>
        <v>0</v>
      </c>
      <c r="N3" s="3">
        <f>IF(A3="","",VLOOKUP(A3,Equip, 14, FALSE))</f>
        <v>0</v>
      </c>
      <c r="O3" s="3">
        <f>IF(A3="","",VLOOKUP(A3,Equip, 15, FALSE))</f>
        <v>0</v>
      </c>
      <c r="P3" s="3">
        <f>IF(A3="","",VLOOKUP(A3,Equip, 16, FALSE))</f>
        <v>0</v>
      </c>
      <c r="Q3" s="4">
        <f>IF(A3="","",VLOOKUP(A3,gear, 17, FALSE))</f>
        <v>0</v>
      </c>
      <c r="R3">
        <f>IF(A3="","",VLOOKUP(A3,gear, 18, FALSE))</f>
        <v>0</v>
      </c>
    </row>
    <row r="4" spans="1:18">
      <c r="A4" t="s">
        <v>69</v>
      </c>
      <c r="B4" s="5">
        <f>IF(A4="","",VLOOKUP(A4,Equip, 2, FALSE))</f>
        <v>75</v>
      </c>
      <c r="C4" s="6">
        <f>IF(A4="","",VLOOKUP(A4,Equip, 3, FALSE))</f>
        <v>0</v>
      </c>
      <c r="D4" s="6">
        <f>IF(A4="","",VLOOKUP(A4,Equip, 4, FALSE))</f>
        <v>13</v>
      </c>
      <c r="E4" s="6">
        <f>IF(A4="","",VLOOKUP(A4,Equip, 5, FALSE))</f>
        <v>0</v>
      </c>
      <c r="F4" s="6">
        <f>IF(A4="","",VLOOKUP(A4,Equip, 6, FALSE))</f>
        <v>13</v>
      </c>
      <c r="G4" s="6">
        <f>IF(A4="","",VLOOKUP(A4,Equip, 7, FALSE))</f>
        <v>0</v>
      </c>
      <c r="H4" s="6">
        <f>IF(A4="","",VLOOKUP(A4,Equip, 8, FALSE))</f>
        <v>0</v>
      </c>
      <c r="I4" s="6">
        <f>IF(A4="","",VLOOKUP(A4,Equip, 9, FALSE))</f>
        <v>0</v>
      </c>
      <c r="J4" s="6">
        <f>IF(A4="","",VLOOKUP(A4,Equip, 10, FALSE))</f>
        <v>0</v>
      </c>
      <c r="K4" s="6">
        <f>IF(A4="","",VLOOKUP(A4,Equip, 11, FALSE))</f>
        <v>0</v>
      </c>
      <c r="L4" s="6">
        <f>IF(A4="","",VLOOKUP(A4,Equip, 12, FALSE))</f>
        <v>0</v>
      </c>
      <c r="M4" s="6">
        <f>IF(A4="","",VLOOKUP(A4,Equip, 13, FALSE))</f>
        <v>0</v>
      </c>
      <c r="N4" s="6">
        <f>IF(A4="","",VLOOKUP(A4,Equip, 14, FALSE))</f>
        <v>0</v>
      </c>
      <c r="O4" s="6">
        <f>IF(A4="","",VLOOKUP(A4,Equip, 15, FALSE))</f>
        <v>0</v>
      </c>
      <c r="P4" s="6">
        <f>IF(A4="","",VLOOKUP(A4,Equip, 16, FALSE))</f>
        <v>0</v>
      </c>
      <c r="Q4" s="7">
        <f>IF(A4="","",VLOOKUP(A4,gear, 17, FALSE))</f>
        <v>0</v>
      </c>
      <c r="R4">
        <f>IF(A4="","",VLOOKUP(A4,gear, 18, FALSE))</f>
        <v>0</v>
      </c>
    </row>
    <row r="5" spans="1:18">
      <c r="A5" t="s">
        <v>77</v>
      </c>
      <c r="B5" s="5">
        <f>IF(A5="","",VLOOKUP(A5,Equip, 2, FALSE))</f>
        <v>50</v>
      </c>
      <c r="C5" s="6">
        <f>IF(A5="","",VLOOKUP(A5,Equip, 3, FALSE))</f>
        <v>0</v>
      </c>
      <c r="D5" s="6">
        <f>IF(A5="","",VLOOKUP(A5,Equip, 4, FALSE))</f>
        <v>30</v>
      </c>
      <c r="E5" s="6">
        <f>IF(A5="","",VLOOKUP(A5,Equip, 5, FALSE))</f>
        <v>10</v>
      </c>
      <c r="F5" s="6">
        <f>IF(A5="","",VLOOKUP(A5,Equip, 6, FALSE))</f>
        <v>0</v>
      </c>
      <c r="G5" s="6">
        <f>IF(A5="","",VLOOKUP(A5,Equip, 7, FALSE))</f>
        <v>0</v>
      </c>
      <c r="H5" s="6">
        <f>IF(A5="","",VLOOKUP(A5,Equip, 8, FALSE))</f>
        <v>0</v>
      </c>
      <c r="I5" s="6">
        <f>IF(A5="","",VLOOKUP(A5,Equip, 9, FALSE))</f>
        <v>0</v>
      </c>
      <c r="J5" s="6">
        <f>IF(A5="","",VLOOKUP(A5,Equip, 10, FALSE))</f>
        <v>0</v>
      </c>
      <c r="K5" s="6">
        <f>IF(A5="","",VLOOKUP(A5,Equip, 11, FALSE))</f>
        <v>0</v>
      </c>
      <c r="L5" s="6">
        <f>IF(A5="","",VLOOKUP(A5,Equip, 12, FALSE))</f>
        <v>0</v>
      </c>
      <c r="M5" s="6">
        <f>IF(A5="","",VLOOKUP(A5,Equip, 13, FALSE))</f>
        <v>0</v>
      </c>
      <c r="N5" s="6">
        <f>IF(A5="","",VLOOKUP(A5,Equip, 14, FALSE))</f>
        <v>0</v>
      </c>
      <c r="O5" s="6">
        <f>IF(A5="","",VLOOKUP(A5,Equip, 15, FALSE))</f>
        <v>0</v>
      </c>
      <c r="P5" s="6">
        <f>IF(A5="","",VLOOKUP(A5,Equip, 16, FALSE))</f>
        <v>0</v>
      </c>
      <c r="Q5" s="7">
        <f>IF(A5="","",VLOOKUP(A5,gear, 17, FALSE))</f>
        <v>0</v>
      </c>
      <c r="R5">
        <f>IF(A5="","",VLOOKUP(A5,gear, 18, FALSE))</f>
        <v>0</v>
      </c>
    </row>
    <row r="6" spans="1:18">
      <c r="A6" t="s">
        <v>76</v>
      </c>
      <c r="B6" s="5">
        <f>IF(A6="","",VLOOKUP(A6,Equip, 2, FALSE))</f>
        <v>100</v>
      </c>
      <c r="C6" s="6">
        <f>IF(A6="","",VLOOKUP(A6,Equip, 3, FALSE))</f>
        <v>0</v>
      </c>
      <c r="D6" s="6">
        <f>IF(A6="","",VLOOKUP(A6,Equip, 4, FALSE))</f>
        <v>15</v>
      </c>
      <c r="E6" s="6">
        <f>IF(A6="","",VLOOKUP(A6,Equip, 5, FALSE))</f>
        <v>15</v>
      </c>
      <c r="F6" s="6">
        <f>IF(A6="","",VLOOKUP(A6,Equip, 6, FALSE))</f>
        <v>15</v>
      </c>
      <c r="G6" s="6">
        <f>IF(A6="","",VLOOKUP(A6,Equip, 7, FALSE))</f>
        <v>0</v>
      </c>
      <c r="H6" s="6">
        <f>IF(A6="","",VLOOKUP(A6,Equip, 8, FALSE))</f>
        <v>0</v>
      </c>
      <c r="I6" s="6">
        <f>IF(A6="","",VLOOKUP(A6,Equip, 9, FALSE))</f>
        <v>0</v>
      </c>
      <c r="J6" s="6">
        <f>IF(A6="","",VLOOKUP(A6,Equip, 10, FALSE))</f>
        <v>0</v>
      </c>
      <c r="K6" s="6">
        <f>IF(A6="","",VLOOKUP(A6,Equip, 11, FALSE))</f>
        <v>0</v>
      </c>
      <c r="L6" s="6">
        <f>IF(A6="","",VLOOKUP(A6,Equip, 12, FALSE))</f>
        <v>0</v>
      </c>
      <c r="M6" s="6">
        <f>IF(A6="","",VLOOKUP(A6,Equip, 13, FALSE))</f>
        <v>0</v>
      </c>
      <c r="N6" s="6">
        <f>IF(A6="","",VLOOKUP(A6,Equip, 14, FALSE))</f>
        <v>0</v>
      </c>
      <c r="O6" s="6">
        <f>IF(A6="","",VLOOKUP(A6,Equip, 15, FALSE))</f>
        <v>0</v>
      </c>
      <c r="P6" s="6">
        <f>IF(A6="","",VLOOKUP(A6,Equip, 16, FALSE))</f>
        <v>0</v>
      </c>
      <c r="Q6" s="7">
        <f>IF(A6="","",VLOOKUP(A6,gear, 17, FALSE))</f>
        <v>0</v>
      </c>
      <c r="R6">
        <f>IF(A6="","",VLOOKUP(A6,gear, 18, FALSE))</f>
        <v>0</v>
      </c>
    </row>
    <row r="7" spans="1:18">
      <c r="A7" t="s">
        <v>136</v>
      </c>
      <c r="B7" s="8">
        <f>IF(A7="","",VLOOKUP(A7,Equip, 2, FALSE))</f>
        <v>75</v>
      </c>
      <c r="C7" s="9">
        <f>IF(A7="","",VLOOKUP(A7,Equip, 3, FALSE))</f>
        <v>0</v>
      </c>
      <c r="D7" s="9">
        <f>IF(A7="","",VLOOKUP(A7,Equip, 4, FALSE))</f>
        <v>15</v>
      </c>
      <c r="E7" s="9">
        <f>IF(A7="","",VLOOKUP(A7,Equip, 5, FALSE))</f>
        <v>0</v>
      </c>
      <c r="F7" s="9">
        <f>IF(A7="","",VLOOKUP(A7,Equip, 6, FALSE))</f>
        <v>0</v>
      </c>
      <c r="G7" s="9">
        <f>IF(A7="","",VLOOKUP(A7,Equip, 7, FALSE))</f>
        <v>0</v>
      </c>
      <c r="H7" s="9">
        <f>IF(A7="","",VLOOKUP(A7,Equip, 8, FALSE))</f>
        <v>0</v>
      </c>
      <c r="I7" s="9">
        <f>IF(A7="","",VLOOKUP(A7,Equip, 9, FALSE))</f>
        <v>0</v>
      </c>
      <c r="J7" s="9">
        <f>IF(A7="","",VLOOKUP(A7,Equip, 10, FALSE))</f>
        <v>7</v>
      </c>
      <c r="K7" s="9">
        <f>IF(A7="","",VLOOKUP(A7,Equip, 11, FALSE))</f>
        <v>7</v>
      </c>
      <c r="L7" s="9">
        <f>IF(A7="","",VLOOKUP(A7,Equip, 12, FALSE))</f>
        <v>7</v>
      </c>
      <c r="M7" s="9">
        <f>IF(A7="","",VLOOKUP(A7,Equip, 13, FALSE))</f>
        <v>7</v>
      </c>
      <c r="N7" s="9">
        <f>IF(A7="","",VLOOKUP(A7,Equip, 14, FALSE))</f>
        <v>7</v>
      </c>
      <c r="O7" s="9">
        <f>IF(A7="","",VLOOKUP(A7,Equip, 15, FALSE))</f>
        <v>3</v>
      </c>
      <c r="P7" s="9">
        <f>IF(A7="","",VLOOKUP(A7,Equip, 16, FALSE))</f>
        <v>7</v>
      </c>
      <c r="Q7" s="10">
        <f>IF(A7="","",VLOOKUP(A7,gear, 17, FALSE))</f>
        <v>7</v>
      </c>
      <c r="R7" t="str">
        <f>IF(A7="","",VLOOKUP(A7,gear, 18, FALSE))</f>
        <v>Ground-immune, anti-air susceptible</v>
      </c>
    </row>
    <row r="8" spans="1:18">
      <c r="A8" t="s">
        <v>15</v>
      </c>
      <c r="B8">
        <f>SUM(B2:B7)</f>
        <v>425</v>
      </c>
      <c r="C8">
        <f t="shared" ref="C8:P8" si="0">SUM(C2:C7)</f>
        <v>15</v>
      </c>
      <c r="D8">
        <f t="shared" si="0"/>
        <v>128</v>
      </c>
      <c r="E8">
        <f t="shared" si="0"/>
        <v>40</v>
      </c>
      <c r="F8">
        <f t="shared" si="0"/>
        <v>48</v>
      </c>
      <c r="G8">
        <f t="shared" si="0"/>
        <v>1</v>
      </c>
      <c r="H8">
        <f t="shared" si="0"/>
        <v>10</v>
      </c>
      <c r="I8">
        <f t="shared" si="0"/>
        <v>10</v>
      </c>
      <c r="J8">
        <f t="shared" si="0"/>
        <v>17</v>
      </c>
      <c r="K8">
        <f t="shared" si="0"/>
        <v>17</v>
      </c>
      <c r="L8">
        <f t="shared" si="0"/>
        <v>22</v>
      </c>
      <c r="M8">
        <f t="shared" si="0"/>
        <v>17</v>
      </c>
      <c r="N8">
        <f t="shared" si="0"/>
        <v>17</v>
      </c>
      <c r="O8">
        <f t="shared" si="0"/>
        <v>9</v>
      </c>
      <c r="P8">
        <f t="shared" si="0"/>
        <v>13</v>
      </c>
      <c r="Q8">
        <f>SUM(Q2:Q7)</f>
        <v>13</v>
      </c>
    </row>
    <row r="10" spans="1:18">
      <c r="A10" t="s">
        <v>180</v>
      </c>
      <c r="B10" s="11">
        <f>IF(E8&lt;99, INT(E8/16)+2, INT(99/16)+2)</f>
        <v>4</v>
      </c>
    </row>
    <row r="12" spans="1:18">
      <c r="A12" t="s">
        <v>183</v>
      </c>
      <c r="L12" s="1" t="s">
        <v>302</v>
      </c>
    </row>
    <row r="13" spans="1:18">
      <c r="B13" t="s">
        <v>196</v>
      </c>
      <c r="L13" s="16"/>
    </row>
    <row r="14" spans="1:18">
      <c r="B14" t="s">
        <v>197</v>
      </c>
      <c r="L14" s="17"/>
    </row>
    <row r="15" spans="1:18">
      <c r="B15" t="s">
        <v>198</v>
      </c>
      <c r="L15" s="18"/>
    </row>
    <row r="16" spans="1:18">
      <c r="B16" t="s">
        <v>199</v>
      </c>
      <c r="L16" s="1"/>
    </row>
    <row r="17" spans="1:12">
      <c r="B17" t="s">
        <v>200</v>
      </c>
      <c r="L17" s="1"/>
    </row>
    <row r="18" spans="1:12">
      <c r="B18" t="s">
        <v>201</v>
      </c>
      <c r="L18" s="1"/>
    </row>
    <row r="19" spans="1:12">
      <c r="B19" t="s">
        <v>202</v>
      </c>
      <c r="L19" s="1"/>
    </row>
    <row r="20" spans="1:12">
      <c r="L20" s="1"/>
    </row>
    <row r="21" spans="1:12">
      <c r="A21" t="s">
        <v>232</v>
      </c>
      <c r="L21" s="1"/>
    </row>
    <row r="22" spans="1:12">
      <c r="B22" t="s">
        <v>233</v>
      </c>
    </row>
    <row r="23" spans="1:12">
      <c r="B23" t="s">
        <v>234</v>
      </c>
    </row>
    <row r="24" spans="1:12">
      <c r="B24" t="s">
        <v>235</v>
      </c>
    </row>
    <row r="25" spans="1:12">
      <c r="B25" t="s">
        <v>237</v>
      </c>
    </row>
    <row r="26" spans="1:12">
      <c r="B26" t="s">
        <v>236</v>
      </c>
    </row>
    <row r="27" spans="1:12">
      <c r="B27" t="s">
        <v>240</v>
      </c>
    </row>
    <row r="28" spans="1:12">
      <c r="B28" t="s">
        <v>238</v>
      </c>
    </row>
    <row r="29" spans="1:12">
      <c r="B29" t="s">
        <v>248</v>
      </c>
    </row>
    <row r="30" spans="1:12">
      <c r="B30" t="s">
        <v>241</v>
      </c>
    </row>
    <row r="31" spans="1:12">
      <c r="B31" s="12" t="s">
        <v>242</v>
      </c>
    </row>
    <row r="32" spans="1:12">
      <c r="B32" s="12" t="s">
        <v>243</v>
      </c>
    </row>
    <row r="33" spans="1:2">
      <c r="B33" s="12" t="s">
        <v>244</v>
      </c>
    </row>
    <row r="34" spans="1:2">
      <c r="B34" s="12" t="s">
        <v>245</v>
      </c>
    </row>
    <row r="36" spans="1:2">
      <c r="A36" s="14"/>
    </row>
    <row r="37" spans="1:2">
      <c r="A37" s="13"/>
    </row>
  </sheetData>
  <conditionalFormatting sqref="L14">
    <cfRule type="expression" dxfId="270" priority="12">
      <formula>$B$10=2</formula>
    </cfRule>
  </conditionalFormatting>
  <conditionalFormatting sqref="L15">
    <cfRule type="expression" dxfId="269" priority="10">
      <formula>$B$10&gt;2</formula>
    </cfRule>
    <cfRule type="expression" dxfId="268" priority="11">
      <formula>$B$10=3</formula>
    </cfRule>
  </conditionalFormatting>
  <conditionalFormatting sqref="L16">
    <cfRule type="expression" dxfId="267" priority="8">
      <formula>$B$10&gt;3</formula>
    </cfRule>
    <cfRule type="expression" dxfId="266" priority="9">
      <formula>$B$10=4</formula>
    </cfRule>
  </conditionalFormatting>
  <conditionalFormatting sqref="L17">
    <cfRule type="expression" dxfId="265" priority="6">
      <formula>$B$10&gt;4</formula>
    </cfRule>
    <cfRule type="expression" dxfId="264" priority="7">
      <formula>$B$10=5</formula>
    </cfRule>
  </conditionalFormatting>
  <conditionalFormatting sqref="L18">
    <cfRule type="expression" dxfId="263" priority="4">
      <formula>$B$10&gt;5</formula>
    </cfRule>
    <cfRule type="expression" dxfId="262" priority="5">
      <formula>$B$10=6</formula>
    </cfRule>
  </conditionalFormatting>
  <conditionalFormatting sqref="L19">
    <cfRule type="expression" dxfId="261" priority="2">
      <formula>$B$10&gt;6</formula>
    </cfRule>
    <cfRule type="expression" dxfId="260" priority="3">
      <formula>$B$10=7</formula>
    </cfRule>
  </conditionalFormatting>
  <conditionalFormatting sqref="L20">
    <cfRule type="expression" dxfId="259" priority="1">
      <formula>$B$10=8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R37"/>
  <sheetViews>
    <sheetView workbookViewId="0">
      <selection activeCell="Q3" sqref="Q3"/>
    </sheetView>
  </sheetViews>
  <sheetFormatPr defaultRowHeight="15"/>
  <cols>
    <col min="1" max="1" width="17.14062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4.85546875" customWidth="1"/>
    <col min="13" max="13" width="5.140625" bestFit="1" customWidth="1"/>
    <col min="14" max="14" width="5" bestFit="1" customWidth="1"/>
    <col min="15" max="15" width="14.710937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307</v>
      </c>
      <c r="B2">
        <v>100</v>
      </c>
      <c r="C2">
        <v>15</v>
      </c>
      <c r="D2">
        <v>50</v>
      </c>
      <c r="E2">
        <v>15</v>
      </c>
      <c r="F2">
        <v>15</v>
      </c>
      <c r="G2">
        <v>5</v>
      </c>
      <c r="H2">
        <v>5</v>
      </c>
      <c r="I2">
        <v>5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B3" s="2" t="str">
        <f>IF(A3="","",VLOOKUP(A3,Equip, 2, FALSE))</f>
        <v/>
      </c>
      <c r="C3" s="3" t="str">
        <f>IF(A3="","",VLOOKUP(A3,Equip, 3, FALSE))</f>
        <v/>
      </c>
      <c r="D3" s="3" t="str">
        <f>IF(A3="","",VLOOKUP(A3,Equip, 4, FALSE))</f>
        <v/>
      </c>
      <c r="E3" s="3" t="str">
        <f>IF(A3="","",VLOOKUP(A3,Equip, 5, FALSE))</f>
        <v/>
      </c>
      <c r="F3" s="3" t="str">
        <f>IF(A3="","",VLOOKUP(A3,Equip, 6, FALSE))</f>
        <v/>
      </c>
      <c r="G3" s="3" t="str">
        <f>IF(A3="","",VLOOKUP(A3,Equip, 7, FALSE))</f>
        <v/>
      </c>
      <c r="H3" s="3" t="str">
        <f>IF(A3="","",VLOOKUP(A3,Equip, 8, FALSE))</f>
        <v/>
      </c>
      <c r="I3" s="3" t="str">
        <f>IF(A3="","",VLOOKUP(A3,Equip, 9, FALSE))</f>
        <v/>
      </c>
      <c r="J3" s="3" t="str">
        <f>IF(A3="","",VLOOKUP(A3,Equip, 10, FALSE))</f>
        <v/>
      </c>
      <c r="K3" s="3" t="str">
        <f>IF(A3="","",VLOOKUP(A3,Equip, 11, FALSE))</f>
        <v/>
      </c>
      <c r="L3" s="3" t="str">
        <f>IF(A3="","",VLOOKUP(A3,Equip, 12, FALSE))</f>
        <v/>
      </c>
      <c r="M3" s="3" t="str">
        <f>IF(A3="","",VLOOKUP(A3,Equip, 13, FALSE))</f>
        <v/>
      </c>
      <c r="N3" s="3" t="str">
        <f>IF(A3="","",VLOOKUP(A3,Equip, 14, FALSE))</f>
        <v/>
      </c>
      <c r="O3" s="3" t="str">
        <f>IF(A3="","",VLOOKUP(A3,Equip, 15, FALSE))</f>
        <v/>
      </c>
      <c r="P3" s="3" t="str">
        <f>IF(A3="","",VLOOKUP(A3,Equip, 16, FALSE))</f>
        <v/>
      </c>
      <c r="Q3" s="4" t="str">
        <f>IF(A3="","",VLOOKUP(A3,gear, 17, FALSE))</f>
        <v/>
      </c>
      <c r="R3" t="str">
        <f>IF(A3="","",VLOOKUP(A3,gear, 18, FALSE))</f>
        <v/>
      </c>
    </row>
    <row r="4" spans="1:18">
      <c r="B4" s="5" t="str">
        <f>IF(A4="","",VLOOKUP(A4,Equip, 2, FALSE))</f>
        <v/>
      </c>
      <c r="C4" s="6" t="str">
        <f>IF(A4="","",VLOOKUP(A4,Equip, 3, FALSE))</f>
        <v/>
      </c>
      <c r="D4" s="6" t="str">
        <f>IF(A4="","",VLOOKUP(A4,Equip, 4, FALSE))</f>
        <v/>
      </c>
      <c r="E4" s="6" t="str">
        <f>IF(A4="","",VLOOKUP(A4,Equip, 5, FALSE))</f>
        <v/>
      </c>
      <c r="F4" s="6" t="str">
        <f>IF(A4="","",VLOOKUP(A4,Equip, 6, FALSE))</f>
        <v/>
      </c>
      <c r="G4" s="6" t="str">
        <f>IF(A4="","",VLOOKUP(A4,Equip, 7, FALSE))</f>
        <v/>
      </c>
      <c r="H4" s="6" t="str">
        <f>IF(A4="","",VLOOKUP(A4,Equip, 8, FALSE))</f>
        <v/>
      </c>
      <c r="I4" s="6" t="str">
        <f>IF(A4="","",VLOOKUP(A4,Equip, 9, FALSE))</f>
        <v/>
      </c>
      <c r="J4" s="6" t="str">
        <f>IF(A4="","",VLOOKUP(A4,Equip, 10, FALSE))</f>
        <v/>
      </c>
      <c r="K4" s="6" t="str">
        <f>IF(A4="","",VLOOKUP(A4,Equip, 11, FALSE))</f>
        <v/>
      </c>
      <c r="L4" s="6" t="str">
        <f>IF(A4="","",VLOOKUP(A4,Equip, 12, FALSE))</f>
        <v/>
      </c>
      <c r="M4" s="6" t="str">
        <f>IF(A4="","",VLOOKUP(A4,Equip, 13, FALSE))</f>
        <v/>
      </c>
      <c r="N4" s="6" t="str">
        <f>IF(A4="","",VLOOKUP(A4,Equip, 14, FALSE))</f>
        <v/>
      </c>
      <c r="O4" s="6" t="str">
        <f>IF(A4="","",VLOOKUP(A4,Equip, 15, FALSE))</f>
        <v/>
      </c>
      <c r="P4" s="6" t="str">
        <f>IF(A4="","",VLOOKUP(A4,Equip, 16, FALSE))</f>
        <v/>
      </c>
      <c r="Q4" s="7" t="str">
        <f>IF(A4="","",VLOOKUP(A4,gear, 17, FALSE))</f>
        <v/>
      </c>
      <c r="R4" t="str">
        <f>IF(A4="","",VLOOKUP(A4,gear, 18, FALSE))</f>
        <v/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100</v>
      </c>
      <c r="C8">
        <f t="shared" ref="C8:P8" si="0">SUM(C2:C7)</f>
        <v>15</v>
      </c>
      <c r="D8">
        <f t="shared" si="0"/>
        <v>50</v>
      </c>
      <c r="E8">
        <f t="shared" si="0"/>
        <v>15</v>
      </c>
      <c r="F8">
        <f t="shared" si="0"/>
        <v>15</v>
      </c>
      <c r="G8">
        <f t="shared" si="0"/>
        <v>5</v>
      </c>
      <c r="H8">
        <f t="shared" si="0"/>
        <v>5</v>
      </c>
      <c r="I8">
        <f t="shared" si="0"/>
        <v>5</v>
      </c>
      <c r="J8">
        <f t="shared" si="0"/>
        <v>10</v>
      </c>
      <c r="K8">
        <f t="shared" si="0"/>
        <v>10</v>
      </c>
      <c r="L8">
        <f t="shared" si="0"/>
        <v>15</v>
      </c>
      <c r="M8">
        <f t="shared" si="0"/>
        <v>10</v>
      </c>
      <c r="N8">
        <f t="shared" si="0"/>
        <v>10</v>
      </c>
      <c r="O8">
        <f t="shared" si="0"/>
        <v>6</v>
      </c>
      <c r="P8">
        <f t="shared" si="0"/>
        <v>6</v>
      </c>
      <c r="Q8">
        <f>SUM(Q2:Q7)</f>
        <v>6</v>
      </c>
    </row>
    <row r="9" spans="1:18">
      <c r="D9" t="s">
        <v>181</v>
      </c>
      <c r="E9">
        <f>E8+27</f>
        <v>42</v>
      </c>
    </row>
    <row r="10" spans="1:18">
      <c r="A10" t="s">
        <v>180</v>
      </c>
      <c r="B10" s="11">
        <f>IF(E8&lt;99, INT(E8/16)+2, INT(99/16)+2)</f>
        <v>2</v>
      </c>
    </row>
    <row r="11" spans="1:18">
      <c r="A11" t="s">
        <v>182</v>
      </c>
      <c r="B11" s="11">
        <f>IF(E9&lt;99, INT(E9/16)+2, INT(99/16)+2)</f>
        <v>4</v>
      </c>
    </row>
    <row r="13" spans="1:18">
      <c r="A13" t="s">
        <v>183</v>
      </c>
      <c r="E13" t="s">
        <v>301</v>
      </c>
      <c r="L13" s="1" t="s">
        <v>302</v>
      </c>
      <c r="O13" s="1" t="s">
        <v>303</v>
      </c>
    </row>
    <row r="14" spans="1:18">
      <c r="B14" t="s">
        <v>196</v>
      </c>
      <c r="F14" t="s">
        <v>190</v>
      </c>
      <c r="I14">
        <v>2</v>
      </c>
      <c r="L14" s="16"/>
      <c r="O14" s="16"/>
    </row>
    <row r="15" spans="1:18">
      <c r="B15" t="s">
        <v>197</v>
      </c>
      <c r="F15" t="s">
        <v>184</v>
      </c>
      <c r="I15">
        <v>1</v>
      </c>
      <c r="L15" s="17"/>
      <c r="O15" s="17"/>
    </row>
    <row r="16" spans="1:18">
      <c r="B16" t="s">
        <v>198</v>
      </c>
      <c r="F16" t="s">
        <v>219</v>
      </c>
      <c r="I16">
        <v>7</v>
      </c>
      <c r="L16" s="1"/>
      <c r="O16" s="17"/>
    </row>
    <row r="17" spans="1:15">
      <c r="B17" t="s">
        <v>199</v>
      </c>
      <c r="F17" t="s">
        <v>191</v>
      </c>
      <c r="I17">
        <v>2</v>
      </c>
      <c r="L17" s="1"/>
      <c r="O17" s="17"/>
    </row>
    <row r="18" spans="1:15">
      <c r="B18" t="s">
        <v>200</v>
      </c>
      <c r="F18" t="s">
        <v>212</v>
      </c>
      <c r="I18">
        <v>6</v>
      </c>
      <c r="L18" s="1"/>
      <c r="O18" s="1"/>
    </row>
    <row r="19" spans="1:15">
      <c r="B19" t="s">
        <v>201</v>
      </c>
      <c r="F19" t="s">
        <v>229</v>
      </c>
      <c r="I19">
        <v>8</v>
      </c>
      <c r="L19" s="1"/>
      <c r="O19" s="1"/>
    </row>
    <row r="20" spans="1:15">
      <c r="B20" t="s">
        <v>202</v>
      </c>
      <c r="F20" t="s">
        <v>192</v>
      </c>
      <c r="I20">
        <v>2</v>
      </c>
      <c r="L20" s="1"/>
      <c r="O20" s="1"/>
    </row>
    <row r="21" spans="1:15">
      <c r="F21" t="s">
        <v>209</v>
      </c>
      <c r="I21">
        <v>5</v>
      </c>
      <c r="L21" s="1"/>
      <c r="O21" s="1"/>
    </row>
    <row r="22" spans="1:15">
      <c r="A22" t="s">
        <v>232</v>
      </c>
      <c r="F22" t="s">
        <v>193</v>
      </c>
      <c r="I22">
        <v>2</v>
      </c>
      <c r="L22" s="1"/>
      <c r="O22" s="1"/>
    </row>
    <row r="23" spans="1:15">
      <c r="B23" t="s">
        <v>233</v>
      </c>
      <c r="F23" t="s">
        <v>210</v>
      </c>
      <c r="I23">
        <v>5</v>
      </c>
      <c r="L23" s="1"/>
      <c r="O23" s="1"/>
    </row>
    <row r="24" spans="1:15">
      <c r="B24" t="s">
        <v>234</v>
      </c>
      <c r="F24" t="s">
        <v>204</v>
      </c>
      <c r="I24">
        <v>4</v>
      </c>
      <c r="L24" s="1"/>
    </row>
    <row r="25" spans="1:15">
      <c r="B25" t="s">
        <v>235</v>
      </c>
      <c r="F25" t="s">
        <v>214</v>
      </c>
      <c r="I25">
        <v>6</v>
      </c>
    </row>
    <row r="26" spans="1:15">
      <c r="B26" t="s">
        <v>236</v>
      </c>
      <c r="F26" t="s">
        <v>194</v>
      </c>
      <c r="I26">
        <v>2</v>
      </c>
    </row>
    <row r="27" spans="1:15">
      <c r="B27" t="s">
        <v>237</v>
      </c>
      <c r="F27" t="s">
        <v>215</v>
      </c>
      <c r="I27">
        <v>6</v>
      </c>
    </row>
    <row r="28" spans="1:15">
      <c r="B28" t="s">
        <v>238</v>
      </c>
      <c r="F28" t="s">
        <v>216</v>
      </c>
      <c r="I28">
        <v>6</v>
      </c>
    </row>
    <row r="29" spans="1:15">
      <c r="B29" t="s">
        <v>240</v>
      </c>
    </row>
    <row r="30" spans="1:15">
      <c r="B30" t="s">
        <v>241</v>
      </c>
    </row>
    <row r="31" spans="1:15">
      <c r="B31" s="12" t="s">
        <v>242</v>
      </c>
    </row>
    <row r="32" spans="1:15">
      <c r="B32" s="12" t="s">
        <v>243</v>
      </c>
    </row>
    <row r="33" spans="1:2">
      <c r="B33" s="12" t="s">
        <v>244</v>
      </c>
    </row>
    <row r="34" spans="1:2">
      <c r="B34" s="12" t="s">
        <v>245</v>
      </c>
    </row>
    <row r="36" spans="1:2">
      <c r="A36" s="14"/>
    </row>
    <row r="37" spans="1:2">
      <c r="A37" s="13"/>
    </row>
  </sheetData>
  <conditionalFormatting sqref="L15">
    <cfRule type="expression" dxfId="258" priority="20">
      <formula>$B$10=2</formula>
    </cfRule>
    <cfRule type="expression" dxfId="257" priority="40">
      <formula>$B$12=2</formula>
    </cfRule>
  </conditionalFormatting>
  <conditionalFormatting sqref="L16">
    <cfRule type="expression" dxfId="256" priority="18">
      <formula>$B$10&gt;2</formula>
    </cfRule>
    <cfRule type="expression" dxfId="255" priority="19">
      <formula>$B$10=3</formula>
    </cfRule>
    <cfRule type="expression" dxfId="254" priority="38">
      <formula>$B$12&gt;2</formula>
    </cfRule>
    <cfRule type="expression" dxfId="253" priority="39">
      <formula>$B$12=3</formula>
    </cfRule>
  </conditionalFormatting>
  <conditionalFormatting sqref="L17">
    <cfRule type="expression" dxfId="252" priority="16">
      <formula>$B$10&gt;3</formula>
    </cfRule>
    <cfRule type="expression" dxfId="251" priority="17">
      <formula>$B$10=4</formula>
    </cfRule>
    <cfRule type="expression" dxfId="250" priority="36">
      <formula>$B$12&gt;3</formula>
    </cfRule>
    <cfRule type="expression" dxfId="249" priority="37">
      <formula>$B$12=4</formula>
    </cfRule>
  </conditionalFormatting>
  <conditionalFormatting sqref="L18">
    <cfRule type="expression" dxfId="248" priority="14">
      <formula>$B$10&gt;4</formula>
    </cfRule>
    <cfRule type="expression" dxfId="247" priority="15">
      <formula>$B$10=5</formula>
    </cfRule>
    <cfRule type="expression" dxfId="246" priority="34">
      <formula>$B$12&gt;4</formula>
    </cfRule>
    <cfRule type="expression" dxfId="245" priority="35">
      <formula>$B$12=5</formula>
    </cfRule>
  </conditionalFormatting>
  <conditionalFormatting sqref="L19">
    <cfRule type="expression" dxfId="244" priority="12">
      <formula>$B$10&gt;5</formula>
    </cfRule>
    <cfRule type="expression" dxfId="243" priority="13">
      <formula>$B$10=6</formula>
    </cfRule>
    <cfRule type="expression" dxfId="242" priority="32">
      <formula>$B$12&gt;5</formula>
    </cfRule>
    <cfRule type="expression" dxfId="241" priority="33">
      <formula>$B$12=6</formula>
    </cfRule>
  </conditionalFormatting>
  <conditionalFormatting sqref="L20">
    <cfRule type="expression" dxfId="240" priority="10">
      <formula>$B$10&gt;6</formula>
    </cfRule>
    <cfRule type="expression" dxfId="239" priority="11">
      <formula>$B$10=7</formula>
    </cfRule>
    <cfRule type="expression" dxfId="238" priority="30">
      <formula>$B$12&gt;6</formula>
    </cfRule>
    <cfRule type="expression" dxfId="237" priority="31">
      <formula>$B$12=7</formula>
    </cfRule>
  </conditionalFormatting>
  <conditionalFormatting sqref="L21">
    <cfRule type="expression" dxfId="236" priority="9">
      <formula>$B$10=8</formula>
    </cfRule>
    <cfRule type="expression" dxfId="235" priority="29">
      <formula>$B$12=8</formula>
    </cfRule>
  </conditionalFormatting>
  <conditionalFormatting sqref="O17">
    <cfRule type="expression" dxfId="234" priority="8">
      <formula>$B$11=4</formula>
    </cfRule>
    <cfRule type="expression" dxfId="233" priority="28">
      <formula>$B$13=4</formula>
    </cfRule>
  </conditionalFormatting>
  <conditionalFormatting sqref="O18">
    <cfRule type="expression" dxfId="232" priority="6">
      <formula>$B$11&gt;4</formula>
    </cfRule>
    <cfRule type="expression" dxfId="231" priority="7">
      <formula>$B$11=5</formula>
    </cfRule>
    <cfRule type="expression" dxfId="230" priority="26">
      <formula>$B$13&gt;4</formula>
    </cfRule>
    <cfRule type="expression" dxfId="229" priority="27">
      <formula>$B$13=5</formula>
    </cfRule>
  </conditionalFormatting>
  <conditionalFormatting sqref="O19">
    <cfRule type="expression" dxfId="228" priority="4">
      <formula>$B$11&gt;5</formula>
    </cfRule>
    <cfRule type="expression" dxfId="227" priority="5">
      <formula>$B$11=6</formula>
    </cfRule>
    <cfRule type="expression" dxfId="226" priority="24">
      <formula>$B$13&gt;5</formula>
    </cfRule>
    <cfRule type="expression" dxfId="225" priority="25">
      <formula>$B$13=6</formula>
    </cfRule>
  </conditionalFormatting>
  <conditionalFormatting sqref="O20">
    <cfRule type="expression" dxfId="224" priority="2">
      <formula>$B$11&gt;6</formula>
    </cfRule>
    <cfRule type="expression" dxfId="223" priority="3">
      <formula>$B$11=7</formula>
    </cfRule>
    <cfRule type="expression" dxfId="222" priority="22">
      <formula>$B$13&gt;6</formula>
    </cfRule>
    <cfRule type="expression" dxfId="221" priority="23">
      <formula>$B$13=7</formula>
    </cfRule>
  </conditionalFormatting>
  <conditionalFormatting sqref="O21">
    <cfRule type="expression" dxfId="220" priority="1">
      <formula>$B$11=8</formula>
    </cfRule>
    <cfRule type="expression" dxfId="219" priority="21">
      <formula>$B$13=8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30"/>
  <sheetViews>
    <sheetView workbookViewId="0">
      <selection activeCell="A14" sqref="A14"/>
    </sheetView>
  </sheetViews>
  <sheetFormatPr defaultRowHeight="15"/>
  <cols>
    <col min="1" max="1" width="16.2851562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6.140625" bestFit="1" customWidth="1"/>
    <col min="13" max="13" width="5.140625" bestFit="1" customWidth="1"/>
    <col min="14" max="14" width="5" bestFit="1" customWidth="1"/>
    <col min="15" max="15" width="7.4257812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308</v>
      </c>
      <c r="B2">
        <v>100</v>
      </c>
      <c r="C2">
        <v>5</v>
      </c>
      <c r="D2">
        <v>5</v>
      </c>
      <c r="E2">
        <v>35</v>
      </c>
      <c r="F2">
        <v>30</v>
      </c>
      <c r="G2">
        <v>5</v>
      </c>
      <c r="H2">
        <v>10</v>
      </c>
      <c r="I2">
        <v>10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A3" t="s">
        <v>96</v>
      </c>
      <c r="B3" s="2">
        <f>IF(A3="","",VLOOKUP(A3,Equip, 2, FALSE))</f>
        <v>75</v>
      </c>
      <c r="C3" s="3">
        <f>IF(A3="","",VLOOKUP(A3,Equip, 3, FALSE))</f>
        <v>0</v>
      </c>
      <c r="D3" s="3">
        <f>IF(A3="","",VLOOKUP(A3,Equip, 4, FALSE))</f>
        <v>0</v>
      </c>
      <c r="E3" s="3">
        <f>IF(A3="","",VLOOKUP(A3,Equip, 5, FALSE))</f>
        <v>0</v>
      </c>
      <c r="F3" s="3">
        <f>IF(A3="","",VLOOKUP(A3,Equip, 6, FALSE))</f>
        <v>0</v>
      </c>
      <c r="G3" s="3">
        <f>IF(A3="","",VLOOKUP(A3,Equip, 7, FALSE))</f>
        <v>0</v>
      </c>
      <c r="H3" s="3">
        <f>IF(A3="","",VLOOKUP(A3,Equip, 8, FALSE))</f>
        <v>15</v>
      </c>
      <c r="I3" s="3">
        <f>IF(A3="","",VLOOKUP(A3,Equip, 9, FALSE))</f>
        <v>0</v>
      </c>
      <c r="J3" s="3">
        <f>IF(A3="","",VLOOKUP(A3,Equip, 10, FALSE))</f>
        <v>30</v>
      </c>
      <c r="K3" s="3">
        <f>IF(A3="","",VLOOKUP(A3,Equip, 11, FALSE))</f>
        <v>21</v>
      </c>
      <c r="L3" s="3">
        <f>IF(A3="","",VLOOKUP(A3,Equip, 12, FALSE))</f>
        <v>30</v>
      </c>
      <c r="M3" s="3">
        <f>IF(A3="","",VLOOKUP(A3,Equip, 13, FALSE))</f>
        <v>21</v>
      </c>
      <c r="N3" s="3">
        <f>IF(A3="","",VLOOKUP(A3,Equip, 14, FALSE))</f>
        <v>21</v>
      </c>
      <c r="O3" s="3">
        <f>IF(A3="","",VLOOKUP(A3,Equip, 15, FALSE))</f>
        <v>21</v>
      </c>
      <c r="P3" s="3">
        <f>IF(A3="","",VLOOKUP(A3,Equip, 16, FALSE))</f>
        <v>21</v>
      </c>
      <c r="Q3" s="4">
        <f>IF(A3="","",VLOOKUP(A3,gear, 17, FALSE))</f>
        <v>21</v>
      </c>
      <c r="R3">
        <f>IF(A3="","",VLOOKUP(A3,gear, 18, FALSE))</f>
        <v>0</v>
      </c>
    </row>
    <row r="4" spans="1:18">
      <c r="A4" t="s">
        <v>86</v>
      </c>
      <c r="B4" s="5">
        <f>IF(A4="","",VLOOKUP(A4,Equip, 2, FALSE))</f>
        <v>20</v>
      </c>
      <c r="C4" s="6">
        <f>IF(A4="","",VLOOKUP(A4,Equip, 3, FALSE))</f>
        <v>4</v>
      </c>
      <c r="D4" s="6">
        <f>IF(A4="","",VLOOKUP(A4,Equip, 4, FALSE))</f>
        <v>0</v>
      </c>
      <c r="E4" s="6">
        <f>IF(A4="","",VLOOKUP(A4,Equip, 5, FALSE))</f>
        <v>0</v>
      </c>
      <c r="F4" s="6">
        <f>IF(A4="","",VLOOKUP(A4,Equip, 6, FALSE))</f>
        <v>0</v>
      </c>
      <c r="G4" s="6">
        <f>IF(A4="","",VLOOKUP(A4,Equip, 7, FALSE))</f>
        <v>0</v>
      </c>
      <c r="H4" s="6">
        <f>IF(A4="","",VLOOKUP(A4,Equip, 8, FALSE))</f>
        <v>4</v>
      </c>
      <c r="I4" s="6">
        <f>IF(A4="","",VLOOKUP(A4,Equip, 9, FALSE))</f>
        <v>0</v>
      </c>
      <c r="J4" s="6">
        <f>IF(A4="","",VLOOKUP(A4,Equip, 10, FALSE))</f>
        <v>0</v>
      </c>
      <c r="K4" s="6">
        <f>IF(A4="","",VLOOKUP(A4,Equip, 11, FALSE))</f>
        <v>0</v>
      </c>
      <c r="L4" s="6">
        <f>IF(A4="","",VLOOKUP(A4,Equip, 12, FALSE))</f>
        <v>0</v>
      </c>
      <c r="M4" s="6">
        <f>IF(A4="","",VLOOKUP(A4,Equip, 13, FALSE))</f>
        <v>0</v>
      </c>
      <c r="N4" s="6">
        <f>IF(A4="","",VLOOKUP(A4,Equip, 14, FALSE))</f>
        <v>0</v>
      </c>
      <c r="O4" s="6">
        <f>IF(A4="","",VLOOKUP(A4,Equip, 15, FALSE))</f>
        <v>0</v>
      </c>
      <c r="P4" s="6">
        <f>IF(A4="","",VLOOKUP(A4,Equip, 16, FALSE))</f>
        <v>0</v>
      </c>
      <c r="Q4" s="7">
        <f>IF(A4="","",VLOOKUP(A4,gear, 17, FALSE))</f>
        <v>0</v>
      </c>
      <c r="R4">
        <f>IF(A4="","",VLOOKUP(A4,gear, 18, FALSE))</f>
        <v>0</v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195</v>
      </c>
      <c r="C8">
        <f t="shared" ref="C8:P8" si="0">SUM(C2:C7)</f>
        <v>9</v>
      </c>
      <c r="D8">
        <f t="shared" si="0"/>
        <v>5</v>
      </c>
      <c r="E8">
        <f t="shared" si="0"/>
        <v>35</v>
      </c>
      <c r="F8">
        <f t="shared" si="0"/>
        <v>30</v>
      </c>
      <c r="G8">
        <f t="shared" si="0"/>
        <v>5</v>
      </c>
      <c r="H8">
        <f t="shared" si="0"/>
        <v>29</v>
      </c>
      <c r="I8">
        <f t="shared" si="0"/>
        <v>10</v>
      </c>
      <c r="J8">
        <f t="shared" si="0"/>
        <v>40</v>
      </c>
      <c r="K8">
        <f t="shared" si="0"/>
        <v>31</v>
      </c>
      <c r="L8">
        <f t="shared" si="0"/>
        <v>45</v>
      </c>
      <c r="M8">
        <f t="shared" si="0"/>
        <v>31</v>
      </c>
      <c r="N8">
        <f t="shared" si="0"/>
        <v>31</v>
      </c>
      <c r="O8">
        <f t="shared" si="0"/>
        <v>27</v>
      </c>
      <c r="P8">
        <f t="shared" si="0"/>
        <v>27</v>
      </c>
      <c r="Q8">
        <f>SUM(Q2:Q7)</f>
        <v>27</v>
      </c>
    </row>
    <row r="10" spans="1:18">
      <c r="A10" t="s">
        <v>180</v>
      </c>
      <c r="B10" s="11">
        <f>IF(E8&lt;99, INT(E8/16)+2, INT(99/16)+2)</f>
        <v>4</v>
      </c>
    </row>
    <row r="11" spans="1:18">
      <c r="O11" t="s">
        <v>306</v>
      </c>
    </row>
    <row r="12" spans="1:18">
      <c r="A12" t="s">
        <v>183</v>
      </c>
      <c r="L12" s="1" t="s">
        <v>302</v>
      </c>
    </row>
    <row r="13" spans="1:18">
      <c r="B13" t="s">
        <v>233</v>
      </c>
      <c r="L13" s="16" t="s">
        <v>233</v>
      </c>
    </row>
    <row r="14" spans="1:18">
      <c r="B14" t="s">
        <v>203</v>
      </c>
      <c r="L14" s="17"/>
    </row>
    <row r="15" spans="1:18">
      <c r="B15" t="s">
        <v>204</v>
      </c>
      <c r="L15" s="17"/>
    </row>
    <row r="16" spans="1:18">
      <c r="B16" t="s">
        <v>205</v>
      </c>
      <c r="L16" s="17"/>
    </row>
    <row r="17" spans="1:12">
      <c r="B17" t="s">
        <v>206</v>
      </c>
      <c r="L17" s="1"/>
    </row>
    <row r="18" spans="1:12">
      <c r="B18" t="s">
        <v>207</v>
      </c>
      <c r="L18" s="1"/>
    </row>
    <row r="19" spans="1:12">
      <c r="L19" s="1"/>
    </row>
    <row r="20" spans="1:12">
      <c r="A20" t="s">
        <v>232</v>
      </c>
      <c r="L20" s="1"/>
    </row>
    <row r="21" spans="1:12">
      <c r="B21" t="s">
        <v>234</v>
      </c>
      <c r="L21" s="1"/>
    </row>
    <row r="22" spans="1:12">
      <c r="B22" t="s">
        <v>235</v>
      </c>
    </row>
    <row r="23" spans="1:12">
      <c r="B23" t="s">
        <v>237</v>
      </c>
    </row>
    <row r="24" spans="1:12">
      <c r="B24" t="s">
        <v>236</v>
      </c>
    </row>
    <row r="25" spans="1:12">
      <c r="B25" t="s">
        <v>240</v>
      </c>
    </row>
    <row r="26" spans="1:12">
      <c r="B26" s="12" t="s">
        <v>243</v>
      </c>
    </row>
    <row r="27" spans="1:12">
      <c r="B27" s="12" t="s">
        <v>244</v>
      </c>
    </row>
    <row r="29" spans="1:12">
      <c r="A29" s="14"/>
    </row>
    <row r="30" spans="1:12">
      <c r="A30" s="13"/>
    </row>
  </sheetData>
  <conditionalFormatting sqref="L14">
    <cfRule type="expression" dxfId="218" priority="20">
      <formula>$B$12=2</formula>
    </cfRule>
  </conditionalFormatting>
  <conditionalFormatting sqref="L15">
    <cfRule type="expression" dxfId="217" priority="18">
      <formula>$B$12&gt;2</formula>
    </cfRule>
    <cfRule type="expression" dxfId="216" priority="19">
      <formula>$B$12=3</formula>
    </cfRule>
  </conditionalFormatting>
  <conditionalFormatting sqref="L16">
    <cfRule type="expression" dxfId="215" priority="8">
      <formula>$B$10=4</formula>
    </cfRule>
    <cfRule type="expression" dxfId="214" priority="16">
      <formula>$B$12&gt;3</formula>
    </cfRule>
    <cfRule type="expression" dxfId="213" priority="17">
      <formula>$B$12=4</formula>
    </cfRule>
  </conditionalFormatting>
  <conditionalFormatting sqref="L17">
    <cfRule type="expression" dxfId="212" priority="6">
      <formula>$B$10&gt;4</formula>
    </cfRule>
    <cfRule type="expression" dxfId="211" priority="7">
      <formula>$B$10=5</formula>
    </cfRule>
    <cfRule type="expression" dxfId="210" priority="14">
      <formula>$B$12&gt;4</formula>
    </cfRule>
    <cfRule type="expression" dxfId="209" priority="15">
      <formula>$B$12=5</formula>
    </cfRule>
  </conditionalFormatting>
  <conditionalFormatting sqref="L18">
    <cfRule type="expression" dxfId="208" priority="4">
      <formula>$B$10&gt;5</formula>
    </cfRule>
    <cfRule type="expression" dxfId="207" priority="5">
      <formula>$B$10=6</formula>
    </cfRule>
    <cfRule type="expression" dxfId="206" priority="12">
      <formula>$B$12&gt;5</formula>
    </cfRule>
    <cfRule type="expression" dxfId="205" priority="13">
      <formula>$B$12=6</formula>
    </cfRule>
  </conditionalFormatting>
  <conditionalFormatting sqref="L19">
    <cfRule type="expression" dxfId="204" priority="2">
      <formula>$B$10&gt;6</formula>
    </cfRule>
    <cfRule type="expression" dxfId="203" priority="3">
      <formula>$B$10=7</formula>
    </cfRule>
    <cfRule type="expression" dxfId="202" priority="10">
      <formula>$B$12&gt;6</formula>
    </cfRule>
    <cfRule type="expression" dxfId="201" priority="11">
      <formula>$B$12=7</formula>
    </cfRule>
  </conditionalFormatting>
  <conditionalFormatting sqref="L20">
    <cfRule type="expression" dxfId="200" priority="1">
      <formula>$B$10=8</formula>
    </cfRule>
    <cfRule type="expression" dxfId="199" priority="9">
      <formula>$B$12=8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34"/>
  <sheetViews>
    <sheetView workbookViewId="0">
      <selection activeCell="Q2" sqref="Q2"/>
    </sheetView>
  </sheetViews>
  <sheetFormatPr defaultRowHeight="15"/>
  <cols>
    <col min="1" max="1" width="15.2851562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3.7109375" customWidth="1"/>
    <col min="13" max="13" width="5.140625" bestFit="1" customWidth="1"/>
    <col min="14" max="14" width="5" bestFit="1" customWidth="1"/>
    <col min="15" max="15" width="14.710937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308</v>
      </c>
      <c r="B2">
        <v>100</v>
      </c>
      <c r="C2">
        <v>5</v>
      </c>
      <c r="D2">
        <v>5</v>
      </c>
      <c r="E2">
        <v>35</v>
      </c>
      <c r="F2">
        <v>30</v>
      </c>
      <c r="G2">
        <v>5</v>
      </c>
      <c r="H2">
        <v>10</v>
      </c>
      <c r="I2">
        <v>10</v>
      </c>
      <c r="J2">
        <v>10</v>
      </c>
      <c r="K2">
        <v>10</v>
      </c>
      <c r="L2">
        <v>15</v>
      </c>
      <c r="M2">
        <v>10</v>
      </c>
      <c r="N2">
        <v>10</v>
      </c>
      <c r="O2">
        <v>6</v>
      </c>
      <c r="P2">
        <v>6</v>
      </c>
      <c r="Q2">
        <v>6</v>
      </c>
    </row>
    <row r="3" spans="1:18">
      <c r="B3" s="2" t="str">
        <f>IF(A3="","",VLOOKUP(A3,Equip, 2, FALSE))</f>
        <v/>
      </c>
      <c r="C3" s="3" t="str">
        <f>IF(A3="","",VLOOKUP(A3,Equip, 3, FALSE))</f>
        <v/>
      </c>
      <c r="D3" s="3" t="str">
        <f>IF(A3="","",VLOOKUP(A3,Equip, 4, FALSE))</f>
        <v/>
      </c>
      <c r="E3" s="3" t="str">
        <f>IF(A3="","",VLOOKUP(A3,Equip, 5, FALSE))</f>
        <v/>
      </c>
      <c r="F3" s="3" t="str">
        <f>IF(A3="","",VLOOKUP(A3,Equip, 6, FALSE))</f>
        <v/>
      </c>
      <c r="G3" s="3" t="str">
        <f>IF(A3="","",VLOOKUP(A3,Equip, 7, FALSE))</f>
        <v/>
      </c>
      <c r="H3" s="3" t="str">
        <f>IF(A3="","",VLOOKUP(A3,Equip, 8, FALSE))</f>
        <v/>
      </c>
      <c r="I3" s="3" t="str">
        <f>IF(A3="","",VLOOKUP(A3,Equip, 9, FALSE))</f>
        <v/>
      </c>
      <c r="J3" s="3" t="str">
        <f>IF(A3="","",VLOOKUP(A3,Equip, 10, FALSE))</f>
        <v/>
      </c>
      <c r="K3" s="3" t="str">
        <f>IF(A3="","",VLOOKUP(A3,Equip, 11, FALSE))</f>
        <v/>
      </c>
      <c r="L3" s="3" t="str">
        <f>IF(A3="","",VLOOKUP(A3,Equip, 12, FALSE))</f>
        <v/>
      </c>
      <c r="M3" s="3" t="str">
        <f>IF(A3="","",VLOOKUP(A3,Equip, 13, FALSE))</f>
        <v/>
      </c>
      <c r="N3" s="3" t="str">
        <f>IF(A3="","",VLOOKUP(A3,Equip, 14, FALSE))</f>
        <v/>
      </c>
      <c r="O3" s="3" t="str">
        <f>IF(A3="","",VLOOKUP(A3,Equip, 15, FALSE))</f>
        <v/>
      </c>
      <c r="P3" s="3" t="str">
        <f>IF(A3="","",VLOOKUP(A3,Equip, 16, FALSE))</f>
        <v/>
      </c>
      <c r="Q3" s="4" t="str">
        <f>IF(A3="","",VLOOKUP(A3,gear, 17, FALSE))</f>
        <v/>
      </c>
      <c r="R3" t="str">
        <f>IF(A3="","",VLOOKUP(A3,gear, 18, FALSE))</f>
        <v/>
      </c>
    </row>
    <row r="4" spans="1:18">
      <c r="B4" s="5" t="str">
        <f>IF(A4="","",VLOOKUP(A4,Equip, 2, FALSE))</f>
        <v/>
      </c>
      <c r="C4" s="6" t="str">
        <f>IF(A4="","",VLOOKUP(A4,Equip, 3, FALSE))</f>
        <v/>
      </c>
      <c r="D4" s="6" t="str">
        <f>IF(A4="","",VLOOKUP(A4,Equip, 4, FALSE))</f>
        <v/>
      </c>
      <c r="E4" s="6" t="str">
        <f>IF(A4="","",VLOOKUP(A4,Equip, 5, FALSE))</f>
        <v/>
      </c>
      <c r="F4" s="6" t="str">
        <f>IF(A4="","",VLOOKUP(A4,Equip, 6, FALSE))</f>
        <v/>
      </c>
      <c r="G4" s="6" t="str">
        <f>IF(A4="","",VLOOKUP(A4,Equip, 7, FALSE))</f>
        <v/>
      </c>
      <c r="H4" s="6" t="str">
        <f>IF(A4="","",VLOOKUP(A4,Equip, 8, FALSE))</f>
        <v/>
      </c>
      <c r="I4" s="6" t="str">
        <f>IF(A4="","",VLOOKUP(A4,Equip, 9, FALSE))</f>
        <v/>
      </c>
      <c r="J4" s="6" t="str">
        <f>IF(A4="","",VLOOKUP(A4,Equip, 10, FALSE))</f>
        <v/>
      </c>
      <c r="K4" s="6" t="str">
        <f>IF(A4="","",VLOOKUP(A4,Equip, 11, FALSE))</f>
        <v/>
      </c>
      <c r="L4" s="6" t="str">
        <f>IF(A4="","",VLOOKUP(A4,Equip, 12, FALSE))</f>
        <v/>
      </c>
      <c r="M4" s="6" t="str">
        <f>IF(A4="","",VLOOKUP(A4,Equip, 13, FALSE))</f>
        <v/>
      </c>
      <c r="N4" s="6" t="str">
        <f>IF(A4="","",VLOOKUP(A4,Equip, 14, FALSE))</f>
        <v/>
      </c>
      <c r="O4" s="6" t="str">
        <f>IF(A4="","",VLOOKUP(A4,Equip, 15, FALSE))</f>
        <v/>
      </c>
      <c r="P4" s="6" t="str">
        <f>IF(A4="","",VLOOKUP(A4,Equip, 16, FALSE))</f>
        <v/>
      </c>
      <c r="Q4" s="7" t="str">
        <f>IF(A4="","",VLOOKUP(A4,gear, 17, FALSE))</f>
        <v/>
      </c>
      <c r="R4" t="str">
        <f>IF(A4="","",VLOOKUP(A4,gear, 18, FALSE))</f>
        <v/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5" t="str">
        <f>IF(A6="","",VLOOKUP(A6,Equip, 2, FALSE))</f>
        <v/>
      </c>
      <c r="C6" s="6" t="str">
        <f>IF(A6="","",VLOOKUP(A6,Equip, 3, FALSE))</f>
        <v/>
      </c>
      <c r="D6" s="6" t="str">
        <f>IF(A6="","",VLOOKUP(A6,Equip, 4, FALSE))</f>
        <v/>
      </c>
      <c r="E6" s="6" t="str">
        <f>IF(A6="","",VLOOKUP(A6,Equip, 5, FALSE))</f>
        <v/>
      </c>
      <c r="F6" s="6" t="str">
        <f>IF(A6="","",VLOOKUP(A6,Equip, 6, FALSE))</f>
        <v/>
      </c>
      <c r="G6" s="6" t="str">
        <f>IF(A6="","",VLOOKUP(A6,Equip, 7, FALSE))</f>
        <v/>
      </c>
      <c r="H6" s="6" t="str">
        <f>IF(A6="","",VLOOKUP(A6,Equip, 8, FALSE))</f>
        <v/>
      </c>
      <c r="I6" s="6" t="str">
        <f>IF(A6="","",VLOOKUP(A6,Equip, 9, FALSE))</f>
        <v/>
      </c>
      <c r="J6" s="6" t="str">
        <f>IF(A6="","",VLOOKUP(A6,Equip, 10, FALSE))</f>
        <v/>
      </c>
      <c r="K6" s="6" t="str">
        <f>IF(A6="","",VLOOKUP(A6,Equip, 11, FALSE))</f>
        <v/>
      </c>
      <c r="L6" s="6" t="str">
        <f>IF(A6="","",VLOOKUP(A6,Equip, 12, FALSE))</f>
        <v/>
      </c>
      <c r="M6" s="6" t="str">
        <f>IF(A6="","",VLOOKUP(A6,Equip, 13, FALSE))</f>
        <v/>
      </c>
      <c r="N6" s="6" t="str">
        <f>IF(A6="","",VLOOKUP(A6,Equip, 14, FALSE))</f>
        <v/>
      </c>
      <c r="O6" s="6" t="str">
        <f>IF(A6="","",VLOOKUP(A6,Equip, 15, FALSE))</f>
        <v/>
      </c>
      <c r="P6" s="6" t="str">
        <f>IF(A6="","",VLOOKUP(A6,Equip, 16, FALSE))</f>
        <v/>
      </c>
      <c r="Q6" s="7" t="str">
        <f>IF(A6="","",VLOOKUP(A6,gear, 17, FALSE))</f>
        <v/>
      </c>
      <c r="R6" t="str">
        <f>IF(A6="","",VLOOKUP(A6,gear, 18, FALSE))</f>
        <v/>
      </c>
    </row>
    <row r="7" spans="1:18">
      <c r="B7" s="8" t="str">
        <f>IF(A7="","",VLOOKUP(A7,Equip, 2, FALSE))</f>
        <v/>
      </c>
      <c r="C7" s="9" t="str">
        <f>IF(A7="","",VLOOKUP(A7,Equip, 3, FALSE))</f>
        <v/>
      </c>
      <c r="D7" s="9" t="str">
        <f>IF(A7="","",VLOOKUP(A7,Equip, 4, FALSE))</f>
        <v/>
      </c>
      <c r="E7" s="9" t="str">
        <f>IF(A7="","",VLOOKUP(A7,Equip, 5, FALSE))</f>
        <v/>
      </c>
      <c r="F7" s="9" t="str">
        <f>IF(A7="","",VLOOKUP(A7,Equip, 6, FALSE))</f>
        <v/>
      </c>
      <c r="G7" s="9" t="str">
        <f>IF(A7="","",VLOOKUP(A7,Equip, 7, FALSE))</f>
        <v/>
      </c>
      <c r="H7" s="9" t="str">
        <f>IF(A7="","",VLOOKUP(A7,Equip, 8, FALSE))</f>
        <v/>
      </c>
      <c r="I7" s="9" t="str">
        <f>IF(A7="","",VLOOKUP(A7,Equip, 9, FALSE))</f>
        <v/>
      </c>
      <c r="J7" s="9" t="str">
        <f>IF(A7="","",VLOOKUP(A7,Equip, 10, FALSE))</f>
        <v/>
      </c>
      <c r="K7" s="9" t="str">
        <f>IF(A7="","",VLOOKUP(A7,Equip, 11, FALSE))</f>
        <v/>
      </c>
      <c r="L7" s="9" t="str">
        <f>IF(A7="","",VLOOKUP(A7,Equip, 12, FALSE))</f>
        <v/>
      </c>
      <c r="M7" s="9" t="str">
        <f>IF(A7="","",VLOOKUP(A7,Equip, 13, FALSE))</f>
        <v/>
      </c>
      <c r="N7" s="9" t="str">
        <f>IF(A7="","",VLOOKUP(A7,Equip, 14, FALSE))</f>
        <v/>
      </c>
      <c r="O7" s="9" t="str">
        <f>IF(A7="","",VLOOKUP(A7,Equip, 15, FALSE))</f>
        <v/>
      </c>
      <c r="P7" s="9" t="str">
        <f>IF(A7="","",VLOOKUP(A7,Equip, 16, FALSE))</f>
        <v/>
      </c>
      <c r="Q7" s="10" t="str">
        <f>IF(A7="","",VLOOKUP(A7,gear, 17, FALSE))</f>
        <v/>
      </c>
      <c r="R7" t="str">
        <f>IF(A7="","",VLOOKUP(A7,gear, 18, FALSE))</f>
        <v/>
      </c>
    </row>
    <row r="8" spans="1:18">
      <c r="A8" t="s">
        <v>15</v>
      </c>
      <c r="B8">
        <f>SUM(B2:B7)</f>
        <v>100</v>
      </c>
      <c r="C8">
        <f t="shared" ref="C8:P8" si="0">SUM(C2:C7)</f>
        <v>5</v>
      </c>
      <c r="D8">
        <f t="shared" si="0"/>
        <v>5</v>
      </c>
      <c r="E8">
        <f t="shared" si="0"/>
        <v>35</v>
      </c>
      <c r="F8">
        <f t="shared" si="0"/>
        <v>30</v>
      </c>
      <c r="G8">
        <f t="shared" si="0"/>
        <v>5</v>
      </c>
      <c r="H8">
        <f t="shared" si="0"/>
        <v>10</v>
      </c>
      <c r="I8">
        <f t="shared" si="0"/>
        <v>10</v>
      </c>
      <c r="J8">
        <f t="shared" si="0"/>
        <v>10</v>
      </c>
      <c r="K8">
        <f t="shared" si="0"/>
        <v>10</v>
      </c>
      <c r="L8">
        <f t="shared" si="0"/>
        <v>15</v>
      </c>
      <c r="M8">
        <f t="shared" si="0"/>
        <v>10</v>
      </c>
      <c r="N8">
        <f t="shared" si="0"/>
        <v>10</v>
      </c>
      <c r="O8">
        <f t="shared" si="0"/>
        <v>6</v>
      </c>
      <c r="P8">
        <f t="shared" si="0"/>
        <v>6</v>
      </c>
      <c r="Q8">
        <f>SUM(Q2:Q7)</f>
        <v>6</v>
      </c>
    </row>
    <row r="9" spans="1:18">
      <c r="D9" t="s">
        <v>181</v>
      </c>
      <c r="E9">
        <f>E8+27</f>
        <v>62</v>
      </c>
    </row>
    <row r="10" spans="1:18">
      <c r="A10" t="s">
        <v>180</v>
      </c>
      <c r="B10" s="11">
        <f>IF(E8&lt;99, INT(E8/16)+2, INT(99/16)+2)</f>
        <v>4</v>
      </c>
    </row>
    <row r="11" spans="1:18">
      <c r="A11" t="s">
        <v>182</v>
      </c>
      <c r="B11" s="11">
        <f>IF(E9&lt;99, INT(E9/16)+2, INT(99/16)+2)</f>
        <v>5</v>
      </c>
    </row>
    <row r="13" spans="1:18">
      <c r="A13" t="s">
        <v>183</v>
      </c>
      <c r="E13" t="s">
        <v>301</v>
      </c>
      <c r="L13" s="1" t="s">
        <v>302</v>
      </c>
      <c r="O13" s="1" t="s">
        <v>303</v>
      </c>
    </row>
    <row r="14" spans="1:18">
      <c r="B14" t="s">
        <v>203</v>
      </c>
      <c r="F14" t="s">
        <v>190</v>
      </c>
      <c r="I14">
        <v>2</v>
      </c>
      <c r="L14" s="16"/>
      <c r="O14" s="16"/>
    </row>
    <row r="15" spans="1:18">
      <c r="B15" t="s">
        <v>204</v>
      </c>
      <c r="F15" t="s">
        <v>184</v>
      </c>
      <c r="I15">
        <v>1</v>
      </c>
      <c r="L15" s="17"/>
      <c r="O15" s="17"/>
    </row>
    <row r="16" spans="1:18">
      <c r="B16" t="s">
        <v>205</v>
      </c>
      <c r="F16" t="s">
        <v>196</v>
      </c>
      <c r="I16">
        <v>3</v>
      </c>
      <c r="L16" s="17"/>
      <c r="O16" s="17"/>
    </row>
    <row r="17" spans="1:15">
      <c r="B17" t="s">
        <v>206</v>
      </c>
      <c r="F17" t="s">
        <v>219</v>
      </c>
      <c r="I17">
        <v>7</v>
      </c>
      <c r="L17" s="17"/>
      <c r="O17" s="17"/>
    </row>
    <row r="18" spans="1:15">
      <c r="B18" t="s">
        <v>207</v>
      </c>
      <c r="F18" t="s">
        <v>191</v>
      </c>
      <c r="I18">
        <v>2</v>
      </c>
      <c r="L18" s="1"/>
      <c r="O18" s="17"/>
    </row>
    <row r="19" spans="1:15">
      <c r="F19" t="s">
        <v>212</v>
      </c>
      <c r="I19">
        <v>6</v>
      </c>
      <c r="L19" s="1"/>
      <c r="O19" s="1"/>
    </row>
    <row r="20" spans="1:15">
      <c r="A20" t="s">
        <v>232</v>
      </c>
      <c r="F20" t="s">
        <v>229</v>
      </c>
      <c r="I20">
        <v>8</v>
      </c>
      <c r="L20" s="1"/>
      <c r="O20" s="1"/>
    </row>
    <row r="21" spans="1:15">
      <c r="B21" t="s">
        <v>233</v>
      </c>
      <c r="F21" t="s">
        <v>192</v>
      </c>
      <c r="I21">
        <v>2</v>
      </c>
      <c r="L21" s="1"/>
      <c r="O21" s="1"/>
    </row>
    <row r="22" spans="1:15">
      <c r="B22" t="s">
        <v>234</v>
      </c>
      <c r="F22" t="s">
        <v>209</v>
      </c>
      <c r="I22">
        <v>5</v>
      </c>
      <c r="L22" s="1"/>
      <c r="O22" s="1"/>
    </row>
    <row r="23" spans="1:15">
      <c r="B23" t="s">
        <v>235</v>
      </c>
      <c r="F23" t="s">
        <v>193</v>
      </c>
      <c r="I23">
        <v>2</v>
      </c>
      <c r="L23" s="1"/>
      <c r="O23" s="1"/>
    </row>
    <row r="24" spans="1:15">
      <c r="B24" t="s">
        <v>237</v>
      </c>
      <c r="F24" t="s">
        <v>210</v>
      </c>
      <c r="I24">
        <v>5</v>
      </c>
      <c r="L24" s="1"/>
    </row>
    <row r="25" spans="1:15">
      <c r="B25" t="s">
        <v>236</v>
      </c>
      <c r="F25" t="s">
        <v>214</v>
      </c>
      <c r="I25">
        <v>6</v>
      </c>
    </row>
    <row r="26" spans="1:15">
      <c r="B26" t="s">
        <v>240</v>
      </c>
      <c r="F26" t="s">
        <v>194</v>
      </c>
      <c r="I26">
        <v>2</v>
      </c>
    </row>
    <row r="27" spans="1:15">
      <c r="B27" s="12" t="s">
        <v>242</v>
      </c>
      <c r="F27" t="s">
        <v>215</v>
      </c>
      <c r="I27">
        <v>6</v>
      </c>
    </row>
    <row r="28" spans="1:15">
      <c r="B28" s="12" t="s">
        <v>243</v>
      </c>
      <c r="F28" t="s">
        <v>216</v>
      </c>
      <c r="I28">
        <v>6</v>
      </c>
    </row>
    <row r="29" spans="1:15">
      <c r="B29" s="12" t="s">
        <v>244</v>
      </c>
    </row>
    <row r="30" spans="1:15">
      <c r="B30" s="12" t="s">
        <v>245</v>
      </c>
    </row>
    <row r="31" spans="1:15">
      <c r="B31" s="12" t="s">
        <v>250</v>
      </c>
    </row>
    <row r="33" spans="1:1">
      <c r="A33" s="14"/>
    </row>
    <row r="34" spans="1:1">
      <c r="A34" s="13"/>
    </row>
  </sheetData>
  <conditionalFormatting sqref="L17">
    <cfRule type="expression" dxfId="198" priority="14">
      <formula>$B$10=4</formula>
    </cfRule>
  </conditionalFormatting>
  <conditionalFormatting sqref="L18">
    <cfRule type="expression" dxfId="197" priority="12">
      <formula>$B$10&gt;4</formula>
    </cfRule>
    <cfRule type="expression" dxfId="196" priority="13">
      <formula>$B$10=5</formula>
    </cfRule>
  </conditionalFormatting>
  <conditionalFormatting sqref="L19">
    <cfRule type="expression" dxfId="195" priority="10">
      <formula>$B$10&gt;5</formula>
    </cfRule>
    <cfRule type="expression" dxfId="194" priority="11">
      <formula>$B$10=6</formula>
    </cfRule>
  </conditionalFormatting>
  <conditionalFormatting sqref="L20">
    <cfRule type="expression" dxfId="193" priority="8">
      <formula>$B$10&gt;6</formula>
    </cfRule>
    <cfRule type="expression" dxfId="192" priority="9">
      <formula>$B$10=7</formula>
    </cfRule>
  </conditionalFormatting>
  <conditionalFormatting sqref="L21">
    <cfRule type="expression" dxfId="191" priority="7">
      <formula>$B$10=8</formula>
    </cfRule>
  </conditionalFormatting>
  <conditionalFormatting sqref="O18">
    <cfRule type="expression" dxfId="190" priority="6">
      <formula>$B$11=5</formula>
    </cfRule>
  </conditionalFormatting>
  <conditionalFormatting sqref="O19">
    <cfRule type="expression" dxfId="189" priority="4">
      <formula>$B$11&gt;5</formula>
    </cfRule>
    <cfRule type="expression" dxfId="188" priority="5">
      <formula>$B$11=6</formula>
    </cfRule>
  </conditionalFormatting>
  <conditionalFormatting sqref="O20">
    <cfRule type="expression" dxfId="187" priority="2">
      <formula>$B$11&gt;6</formula>
    </cfRule>
    <cfRule type="expression" dxfId="186" priority="3">
      <formula>$B$11=7</formula>
    </cfRule>
  </conditionalFormatting>
  <conditionalFormatting sqref="O21">
    <cfRule type="expression" dxfId="185" priority="1">
      <formula>$B$11=8</formula>
    </cfRule>
  </conditionalFormatting>
  <dataValidations count="1">
    <dataValidation type="list" allowBlank="1" showInputMessage="1" showErrorMessage="1" sqref="A3:A7">
      <formula1>Name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R34"/>
  <sheetViews>
    <sheetView topLeftCell="F1" workbookViewId="0">
      <selection activeCell="L13" sqref="L13"/>
    </sheetView>
  </sheetViews>
  <sheetFormatPr defaultRowHeight="15"/>
  <cols>
    <col min="1" max="1" width="15.4257812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6.140625" bestFit="1" customWidth="1"/>
    <col min="13" max="13" width="5.140625" bestFit="1" customWidth="1"/>
    <col min="14" max="14" width="5" bestFit="1" customWidth="1"/>
    <col min="15" max="15" width="7.4257812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310</v>
      </c>
      <c r="B2">
        <v>250</v>
      </c>
      <c r="C2">
        <v>10</v>
      </c>
      <c r="D2">
        <v>5</v>
      </c>
      <c r="E2">
        <v>5</v>
      </c>
      <c r="F2">
        <v>35</v>
      </c>
      <c r="G2">
        <v>1</v>
      </c>
      <c r="H2">
        <v>30</v>
      </c>
      <c r="I2">
        <v>10</v>
      </c>
      <c r="J2">
        <v>20</v>
      </c>
      <c r="K2">
        <v>20</v>
      </c>
      <c r="L2">
        <v>30</v>
      </c>
      <c r="M2">
        <v>20</v>
      </c>
      <c r="N2">
        <v>20</v>
      </c>
      <c r="O2">
        <v>6</v>
      </c>
      <c r="P2">
        <v>6</v>
      </c>
      <c r="Q2">
        <v>6</v>
      </c>
    </row>
    <row r="3" spans="1:18">
      <c r="A3" t="s">
        <v>92</v>
      </c>
      <c r="B3" s="2">
        <f>IF(A3="","",VLOOKUP(A3,Equip, 2, FALSE))</f>
        <v>25</v>
      </c>
      <c r="C3" s="3">
        <f>IF(A3="","",VLOOKUP(A3,Equip, 3, FALSE))</f>
        <v>0</v>
      </c>
      <c r="D3" s="3">
        <f>IF(A3="","",VLOOKUP(A3,Equip, 4, FALSE))</f>
        <v>0</v>
      </c>
      <c r="E3" s="3">
        <f>IF(A3="","",VLOOKUP(A3,Equip, 5, FALSE))</f>
        <v>0</v>
      </c>
      <c r="F3" s="3">
        <f>IF(A3="","",VLOOKUP(A3,Equip, 6, FALSE))</f>
        <v>0</v>
      </c>
      <c r="G3" s="3">
        <f>IF(A3="","",VLOOKUP(A3,Equip, 7, FALSE))</f>
        <v>0</v>
      </c>
      <c r="H3" s="3">
        <f>IF(A3="","",VLOOKUP(A3,Equip, 8, FALSE))</f>
        <v>5</v>
      </c>
      <c r="I3" s="3">
        <f>IF(A3="","",VLOOKUP(A3,Equip, 9, FALSE))</f>
        <v>0</v>
      </c>
      <c r="J3" s="3">
        <f>IF(A3="","",VLOOKUP(A3,Equip, 10, FALSE))</f>
        <v>10</v>
      </c>
      <c r="K3" s="3">
        <f>IF(A3="","",VLOOKUP(A3,Equip, 11, FALSE))</f>
        <v>10</v>
      </c>
      <c r="L3" s="3">
        <f>IF(A3="","",VLOOKUP(A3,Equip, 12, FALSE))</f>
        <v>15</v>
      </c>
      <c r="M3" s="3">
        <f>IF(A3="","",VLOOKUP(A3,Equip, 13, FALSE))</f>
        <v>6</v>
      </c>
      <c r="N3" s="3">
        <f>IF(A3="","",VLOOKUP(A3,Equip, 14, FALSE))</f>
        <v>6</v>
      </c>
      <c r="O3" s="3">
        <f>IF(A3="","",VLOOKUP(A3,Equip, 15, FALSE))</f>
        <v>6</v>
      </c>
      <c r="P3" s="3">
        <f>IF(A3="","",VLOOKUP(A3,Equip, 16, FALSE))</f>
        <v>6</v>
      </c>
      <c r="Q3" s="4">
        <f>IF(A3="","",VLOOKUP(A3,gear, 17, FALSE))</f>
        <v>6</v>
      </c>
      <c r="R3">
        <f>IF(A3="","",VLOOKUP(A3,gear, 18, FALSE))</f>
        <v>0</v>
      </c>
    </row>
    <row r="4" spans="1:18">
      <c r="A4" t="s">
        <v>92</v>
      </c>
      <c r="B4" s="5">
        <f>IF(A4="","",VLOOKUP(A4,Equip, 2, FALSE))</f>
        <v>25</v>
      </c>
      <c r="C4" s="6">
        <f>IF(A4="","",VLOOKUP(A4,Equip, 3, FALSE))</f>
        <v>0</v>
      </c>
      <c r="D4" s="6">
        <f>IF(A4="","",VLOOKUP(A4,Equip, 4, FALSE))</f>
        <v>0</v>
      </c>
      <c r="E4" s="6">
        <f>IF(A4="","",VLOOKUP(A4,Equip, 5, FALSE))</f>
        <v>0</v>
      </c>
      <c r="F4" s="6">
        <f>IF(A4="","",VLOOKUP(A4,Equip, 6, FALSE))</f>
        <v>0</v>
      </c>
      <c r="G4" s="6">
        <f>IF(A4="","",VLOOKUP(A4,Equip, 7, FALSE))</f>
        <v>0</v>
      </c>
      <c r="H4" s="6">
        <f>IF(A4="","",VLOOKUP(A4,Equip, 8, FALSE))</f>
        <v>5</v>
      </c>
      <c r="I4" s="6">
        <f>IF(A4="","",VLOOKUP(A4,Equip, 9, FALSE))</f>
        <v>0</v>
      </c>
      <c r="J4" s="6">
        <f>IF(A4="","",VLOOKUP(A4,Equip, 10, FALSE))</f>
        <v>10</v>
      </c>
      <c r="K4" s="6">
        <f>IF(A4="","",VLOOKUP(A4,Equip, 11, FALSE))</f>
        <v>10</v>
      </c>
      <c r="L4" s="6">
        <f>IF(A4="","",VLOOKUP(A4,Equip, 12, FALSE))</f>
        <v>15</v>
      </c>
      <c r="M4" s="6">
        <f>IF(A4="","",VLOOKUP(A4,Equip, 13, FALSE))</f>
        <v>6</v>
      </c>
      <c r="N4" s="6">
        <f>IF(A4="","",VLOOKUP(A4,Equip, 14, FALSE))</f>
        <v>6</v>
      </c>
      <c r="O4" s="6">
        <f>IF(A4="","",VLOOKUP(A4,Equip, 15, FALSE))</f>
        <v>6</v>
      </c>
      <c r="P4" s="6">
        <f>IF(A4="","",VLOOKUP(A4,Equip, 16, FALSE))</f>
        <v>6</v>
      </c>
      <c r="Q4" s="7">
        <f>IF(A4="","",VLOOKUP(A4,gear, 17, FALSE))</f>
        <v>6</v>
      </c>
      <c r="R4">
        <f>IF(A4="","",VLOOKUP(A4,gear, 18, FALSE))</f>
        <v>0</v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8" t="str">
        <f>IF(A6="","",VLOOKUP(A6,Equip, 2, FALSE))</f>
        <v/>
      </c>
      <c r="C6" s="9" t="str">
        <f>IF(A6="","",VLOOKUP(A6,Equip, 3, FALSE))</f>
        <v/>
      </c>
      <c r="D6" s="9" t="str">
        <f>IF(A6="","",VLOOKUP(A6,Equip, 4, FALSE))</f>
        <v/>
      </c>
      <c r="E6" s="9" t="str">
        <f>IF(A6="","",VLOOKUP(A6,Equip, 5, FALSE))</f>
        <v/>
      </c>
      <c r="F6" s="9" t="str">
        <f>IF(A6="","",VLOOKUP(A6,Equip, 6, FALSE))</f>
        <v/>
      </c>
      <c r="G6" s="9" t="str">
        <f>IF(A6="","",VLOOKUP(A6,Equip, 7, FALSE))</f>
        <v/>
      </c>
      <c r="H6" s="9" t="str">
        <f>IF(A6="","",VLOOKUP(A6,Equip, 8, FALSE))</f>
        <v/>
      </c>
      <c r="I6" s="9" t="str">
        <f>IF(A6="","",VLOOKUP(A6,Equip, 9, FALSE))</f>
        <v/>
      </c>
      <c r="J6" s="9" t="str">
        <f>IF(A6="","",VLOOKUP(A6,Equip, 10, FALSE))</f>
        <v/>
      </c>
      <c r="K6" s="9" t="str">
        <f>IF(A6="","",VLOOKUP(A6,Equip, 11, FALSE))</f>
        <v/>
      </c>
      <c r="L6" s="9" t="str">
        <f>IF(A6="","",VLOOKUP(A6,Equip, 12, FALSE))</f>
        <v/>
      </c>
      <c r="M6" s="9" t="str">
        <f>IF(A6="","",VLOOKUP(A6,Equip, 13, FALSE))</f>
        <v/>
      </c>
      <c r="N6" s="9" t="str">
        <f>IF(A6="","",VLOOKUP(A6,Equip, 14, FALSE))</f>
        <v/>
      </c>
      <c r="O6" s="9" t="str">
        <f>IF(A6="","",VLOOKUP(A6,Equip, 15, FALSE))</f>
        <v/>
      </c>
      <c r="P6" s="9" t="str">
        <f>IF(A6="","",VLOOKUP(A6,Equip, 16, FALSE))</f>
        <v/>
      </c>
      <c r="Q6" s="10" t="str">
        <f>IF(A6="","",VLOOKUP(A6,gear, 17, FALSE))</f>
        <v/>
      </c>
      <c r="R6" t="str">
        <f>IF(A6="","",VLOOKUP(A6,gear, 18, FALSE))</f>
        <v/>
      </c>
    </row>
    <row r="7" spans="1:18">
      <c r="A7" t="s">
        <v>15</v>
      </c>
      <c r="B7">
        <f t="shared" ref="B7:P7" si="0">SUM(B2:B6)</f>
        <v>300</v>
      </c>
      <c r="C7">
        <f t="shared" si="0"/>
        <v>10</v>
      </c>
      <c r="D7">
        <f t="shared" si="0"/>
        <v>5</v>
      </c>
      <c r="E7">
        <f t="shared" si="0"/>
        <v>5</v>
      </c>
      <c r="F7">
        <f t="shared" si="0"/>
        <v>35</v>
      </c>
      <c r="G7">
        <f t="shared" si="0"/>
        <v>1</v>
      </c>
      <c r="H7">
        <f t="shared" si="0"/>
        <v>40</v>
      </c>
      <c r="I7">
        <f t="shared" si="0"/>
        <v>10</v>
      </c>
      <c r="J7">
        <f t="shared" si="0"/>
        <v>40</v>
      </c>
      <c r="K7">
        <f t="shared" si="0"/>
        <v>40</v>
      </c>
      <c r="L7">
        <f t="shared" si="0"/>
        <v>60</v>
      </c>
      <c r="M7">
        <f t="shared" si="0"/>
        <v>32</v>
      </c>
      <c r="N7">
        <f t="shared" si="0"/>
        <v>32</v>
      </c>
      <c r="O7">
        <f t="shared" si="0"/>
        <v>18</v>
      </c>
      <c r="P7">
        <f t="shared" si="0"/>
        <v>18</v>
      </c>
      <c r="Q7">
        <f>SUM(Q2:Q6)</f>
        <v>18</v>
      </c>
    </row>
    <row r="9" spans="1:18">
      <c r="A9" t="s">
        <v>180</v>
      </c>
      <c r="B9" s="11">
        <f>IF(E7&lt;99, INT(E7/16)+2, INT(99/16)+2)</f>
        <v>2</v>
      </c>
    </row>
    <row r="11" spans="1:18">
      <c r="A11" t="s">
        <v>183</v>
      </c>
      <c r="L11" s="1" t="s">
        <v>302</v>
      </c>
    </row>
    <row r="12" spans="1:18">
      <c r="B12" t="s">
        <v>249</v>
      </c>
      <c r="L12" s="19" t="s">
        <v>249</v>
      </c>
    </row>
    <row r="13" spans="1:18">
      <c r="B13" t="s">
        <v>209</v>
      </c>
      <c r="L13" s="20"/>
    </row>
    <row r="14" spans="1:18">
      <c r="B14" t="s">
        <v>210</v>
      </c>
      <c r="L14" s="21"/>
    </row>
    <row r="15" spans="1:18">
      <c r="B15" t="s">
        <v>211</v>
      </c>
      <c r="L15" s="21"/>
    </row>
    <row r="17" spans="1:2">
      <c r="A17" t="s">
        <v>232</v>
      </c>
    </row>
    <row r="18" spans="1:2">
      <c r="B18" t="s">
        <v>233</v>
      </c>
    </row>
    <row r="19" spans="1:2">
      <c r="B19" t="s">
        <v>234</v>
      </c>
    </row>
    <row r="20" spans="1:2">
      <c r="B20" t="s">
        <v>235</v>
      </c>
    </row>
    <row r="21" spans="1:2">
      <c r="B21" t="s">
        <v>237</v>
      </c>
    </row>
    <row r="22" spans="1:2">
      <c r="B22" t="s">
        <v>236</v>
      </c>
    </row>
    <row r="23" spans="1:2">
      <c r="B23" t="s">
        <v>239</v>
      </c>
    </row>
    <row r="24" spans="1:2">
      <c r="B24" t="s">
        <v>240</v>
      </c>
    </row>
    <row r="25" spans="1:2">
      <c r="B25" t="s">
        <v>238</v>
      </c>
    </row>
    <row r="26" spans="1:2">
      <c r="B26" t="s">
        <v>248</v>
      </c>
    </row>
    <row r="27" spans="1:2">
      <c r="B27" s="12" t="s">
        <v>242</v>
      </c>
    </row>
    <row r="28" spans="1:2">
      <c r="B28" s="12" t="s">
        <v>243</v>
      </c>
    </row>
    <row r="29" spans="1:2">
      <c r="B29" s="12" t="s">
        <v>244</v>
      </c>
    </row>
    <row r="30" spans="1:2">
      <c r="B30" s="12" t="s">
        <v>245</v>
      </c>
    </row>
    <row r="31" spans="1:2">
      <c r="B31" s="12" t="s">
        <v>250</v>
      </c>
    </row>
    <row r="33" spans="1:1">
      <c r="A33" s="14"/>
    </row>
    <row r="34" spans="1:1">
      <c r="A34" s="13"/>
    </row>
  </sheetData>
  <conditionalFormatting sqref="L13">
    <cfRule type="expression" dxfId="184" priority="12">
      <formula>$B$9=2</formula>
    </cfRule>
  </conditionalFormatting>
  <conditionalFormatting sqref="L14">
    <cfRule type="expression" dxfId="183" priority="10">
      <formula>$B$9&gt;2</formula>
    </cfRule>
    <cfRule type="expression" dxfId="182" priority="11">
      <formula>$B$9=3</formula>
    </cfRule>
  </conditionalFormatting>
  <conditionalFormatting sqref="L15">
    <cfRule type="expression" dxfId="181" priority="8">
      <formula>$B$9&gt;3</formula>
    </cfRule>
    <cfRule type="expression" dxfId="180" priority="9">
      <formula>$B$9=4</formula>
    </cfRule>
  </conditionalFormatting>
  <conditionalFormatting sqref="L16">
    <cfRule type="expression" dxfId="179" priority="6">
      <formula>$B$9&gt;4</formula>
    </cfRule>
    <cfRule type="expression" dxfId="178" priority="7">
      <formula>$B$9=5</formula>
    </cfRule>
  </conditionalFormatting>
  <conditionalFormatting sqref="L17">
    <cfRule type="expression" dxfId="177" priority="4">
      <formula>$B$9&gt;5</formula>
    </cfRule>
    <cfRule type="expression" dxfId="176" priority="5">
      <formula>$B$9=6</formula>
    </cfRule>
  </conditionalFormatting>
  <conditionalFormatting sqref="L18">
    <cfRule type="expression" dxfId="175" priority="2">
      <formula>$B$9&gt;6</formula>
    </cfRule>
    <cfRule type="expression" dxfId="174" priority="3">
      <formula>$B$9=7</formula>
    </cfRule>
  </conditionalFormatting>
  <conditionalFormatting sqref="L19">
    <cfRule type="expression" dxfId="173" priority="1">
      <formula>$B$9=8</formula>
    </cfRule>
  </conditionalFormatting>
  <dataValidations count="1">
    <dataValidation type="list" allowBlank="1" showInputMessage="1" showErrorMessage="1" sqref="A3:A6">
      <formula1>Name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35"/>
  <sheetViews>
    <sheetView workbookViewId="0">
      <selection activeCell="Q3" sqref="Q3:Q6"/>
    </sheetView>
  </sheetViews>
  <sheetFormatPr defaultRowHeight="15"/>
  <cols>
    <col min="1" max="1" width="14.42578125" customWidth="1"/>
    <col min="2" max="2" width="10.5703125" customWidth="1"/>
    <col min="3" max="3" width="8.5703125" bestFit="1" customWidth="1"/>
    <col min="4" max="4" width="10" bestFit="1" customWidth="1"/>
    <col min="5" max="5" width="11.5703125" bestFit="1" customWidth="1"/>
    <col min="6" max="6" width="4.5703125" bestFit="1" customWidth="1"/>
    <col min="7" max="8" width="7.42578125" bestFit="1" customWidth="1"/>
    <col min="9" max="9" width="6.7109375" bestFit="1" customWidth="1"/>
    <col min="10" max="10" width="8.28515625" bestFit="1" customWidth="1"/>
    <col min="11" max="11" width="5.7109375" bestFit="1" customWidth="1"/>
    <col min="12" max="12" width="14.42578125" customWidth="1"/>
    <col min="13" max="13" width="5.140625" bestFit="1" customWidth="1"/>
    <col min="14" max="14" width="5" bestFit="1" customWidth="1"/>
    <col min="15" max="15" width="14.7109375" bestFit="1" customWidth="1"/>
    <col min="16" max="16" width="5.85546875" bestFit="1" customWidth="1"/>
    <col min="17" max="17" width="6.42578125" bestFit="1" customWidth="1"/>
  </cols>
  <sheetData>
    <row r="1" spans="1:1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281</v>
      </c>
      <c r="R1" s="1" t="s">
        <v>285</v>
      </c>
    </row>
    <row r="2" spans="1:18">
      <c r="A2" t="s">
        <v>310</v>
      </c>
      <c r="B2">
        <v>225</v>
      </c>
      <c r="C2">
        <v>10</v>
      </c>
      <c r="D2">
        <v>5</v>
      </c>
      <c r="E2">
        <v>5</v>
      </c>
      <c r="F2">
        <v>35</v>
      </c>
      <c r="G2">
        <v>5</v>
      </c>
      <c r="H2">
        <v>30</v>
      </c>
      <c r="I2">
        <v>10</v>
      </c>
      <c r="J2">
        <v>20</v>
      </c>
      <c r="K2">
        <v>20</v>
      </c>
      <c r="L2">
        <v>30</v>
      </c>
      <c r="M2">
        <v>20</v>
      </c>
      <c r="N2">
        <v>20</v>
      </c>
      <c r="O2">
        <v>6</v>
      </c>
      <c r="P2">
        <v>6</v>
      </c>
      <c r="Q2">
        <v>6</v>
      </c>
    </row>
    <row r="3" spans="1:18">
      <c r="B3" s="2" t="str">
        <f>IF(A3="","",VLOOKUP(A3,Equip, 2, FALSE))</f>
        <v/>
      </c>
      <c r="C3" s="3" t="str">
        <f>IF(A3="","",VLOOKUP(A3,Equip, 3, FALSE))</f>
        <v/>
      </c>
      <c r="D3" s="3" t="str">
        <f>IF(A3="","",VLOOKUP(A3,Equip, 4, FALSE))</f>
        <v/>
      </c>
      <c r="E3" s="3" t="str">
        <f>IF(A3="","",VLOOKUP(A3,Equip, 5, FALSE))</f>
        <v/>
      </c>
      <c r="F3" s="3" t="str">
        <f>IF(A3="","",VLOOKUP(A3,Equip, 6, FALSE))</f>
        <v/>
      </c>
      <c r="G3" s="3" t="str">
        <f>IF(A3="","",VLOOKUP(A3,Equip, 7, FALSE))</f>
        <v/>
      </c>
      <c r="H3" s="3" t="str">
        <f>IF(A3="","",VLOOKUP(A3,Equip, 8, FALSE))</f>
        <v/>
      </c>
      <c r="I3" s="3" t="str">
        <f>IF(A3="","",VLOOKUP(A3,Equip, 9, FALSE))</f>
        <v/>
      </c>
      <c r="J3" s="3" t="str">
        <f>IF(A3="","",VLOOKUP(A3,Equip, 10, FALSE))</f>
        <v/>
      </c>
      <c r="K3" s="3" t="str">
        <f>IF(A3="","",VLOOKUP(A3,Equip, 11, FALSE))</f>
        <v/>
      </c>
      <c r="L3" s="3" t="str">
        <f>IF(A3="","",VLOOKUP(A3,Equip, 12, FALSE))</f>
        <v/>
      </c>
      <c r="M3" s="3" t="str">
        <f>IF(A3="","",VLOOKUP(A3,Equip, 13, FALSE))</f>
        <v/>
      </c>
      <c r="N3" s="3" t="str">
        <f>IF(A3="","",VLOOKUP(A3,Equip, 14, FALSE))</f>
        <v/>
      </c>
      <c r="O3" s="3" t="str">
        <f>IF(A3="","",VLOOKUP(A3,Equip, 15, FALSE))</f>
        <v/>
      </c>
      <c r="P3" s="3" t="str">
        <f>IF(A3="","",VLOOKUP(A3,Equip, 16, FALSE))</f>
        <v/>
      </c>
      <c r="Q3" s="4" t="str">
        <f>IF(A3="","",VLOOKUP(A3,gear, 17, FALSE))</f>
        <v/>
      </c>
      <c r="R3" t="str">
        <f>IF(A3="","",VLOOKUP(A3,gear, 18, FALSE))</f>
        <v/>
      </c>
    </row>
    <row r="4" spans="1:18">
      <c r="B4" s="5" t="str">
        <f>IF(A4="","",VLOOKUP(A4,Equip, 2, FALSE))</f>
        <v/>
      </c>
      <c r="C4" s="6" t="str">
        <f>IF(A4="","",VLOOKUP(A4,Equip, 3, FALSE))</f>
        <v/>
      </c>
      <c r="D4" s="6" t="str">
        <f>IF(A4="","",VLOOKUP(A4,Equip, 4, FALSE))</f>
        <v/>
      </c>
      <c r="E4" s="6" t="str">
        <f>IF(A4="","",VLOOKUP(A4,Equip, 5, FALSE))</f>
        <v/>
      </c>
      <c r="F4" s="6" t="str">
        <f>IF(A4="","",VLOOKUP(A4,Equip, 6, FALSE))</f>
        <v/>
      </c>
      <c r="G4" s="6" t="str">
        <f>IF(A4="","",VLOOKUP(A4,Equip, 7, FALSE))</f>
        <v/>
      </c>
      <c r="H4" s="6" t="str">
        <f>IF(A4="","",VLOOKUP(A4,Equip, 8, FALSE))</f>
        <v/>
      </c>
      <c r="I4" s="6" t="str">
        <f>IF(A4="","",VLOOKUP(A4,Equip, 9, FALSE))</f>
        <v/>
      </c>
      <c r="J4" s="6" t="str">
        <f>IF(A4="","",VLOOKUP(A4,Equip, 10, FALSE))</f>
        <v/>
      </c>
      <c r="K4" s="6" t="str">
        <f>IF(A4="","",VLOOKUP(A4,Equip, 11, FALSE))</f>
        <v/>
      </c>
      <c r="L4" s="6" t="str">
        <f>IF(A4="","",VLOOKUP(A4,Equip, 12, FALSE))</f>
        <v/>
      </c>
      <c r="M4" s="6" t="str">
        <f>IF(A4="","",VLOOKUP(A4,Equip, 13, FALSE))</f>
        <v/>
      </c>
      <c r="N4" s="6" t="str">
        <f>IF(A4="","",VLOOKUP(A4,Equip, 14, FALSE))</f>
        <v/>
      </c>
      <c r="O4" s="6" t="str">
        <f>IF(A4="","",VLOOKUP(A4,Equip, 15, FALSE))</f>
        <v/>
      </c>
      <c r="P4" s="6" t="str">
        <f>IF(A4="","",VLOOKUP(A4,Equip, 16, FALSE))</f>
        <v/>
      </c>
      <c r="Q4" s="7" t="str">
        <f>IF(A4="","",VLOOKUP(A4,gear, 17, FALSE))</f>
        <v/>
      </c>
      <c r="R4" t="str">
        <f>IF(A4="","",VLOOKUP(A4,gear, 18, FALSE))</f>
        <v/>
      </c>
    </row>
    <row r="5" spans="1:18">
      <c r="B5" s="5" t="str">
        <f>IF(A5="","",VLOOKUP(A5,Equip, 2, FALSE))</f>
        <v/>
      </c>
      <c r="C5" s="6" t="str">
        <f>IF(A5="","",VLOOKUP(A5,Equip, 3, FALSE))</f>
        <v/>
      </c>
      <c r="D5" s="6" t="str">
        <f>IF(A5="","",VLOOKUP(A5,Equip, 4, FALSE))</f>
        <v/>
      </c>
      <c r="E5" s="6" t="str">
        <f>IF(A5="","",VLOOKUP(A5,Equip, 5, FALSE))</f>
        <v/>
      </c>
      <c r="F5" s="6" t="str">
        <f>IF(A5="","",VLOOKUP(A5,Equip, 6, FALSE))</f>
        <v/>
      </c>
      <c r="G5" s="6" t="str">
        <f>IF(A5="","",VLOOKUP(A5,Equip, 7, FALSE))</f>
        <v/>
      </c>
      <c r="H5" s="6" t="str">
        <f>IF(A5="","",VLOOKUP(A5,Equip, 8, FALSE))</f>
        <v/>
      </c>
      <c r="I5" s="6" t="str">
        <f>IF(A5="","",VLOOKUP(A5,Equip, 9, FALSE))</f>
        <v/>
      </c>
      <c r="J5" s="6" t="str">
        <f>IF(A5="","",VLOOKUP(A5,Equip, 10, FALSE))</f>
        <v/>
      </c>
      <c r="K5" s="6" t="str">
        <f>IF(A5="","",VLOOKUP(A5,Equip, 11, FALSE))</f>
        <v/>
      </c>
      <c r="L5" s="6" t="str">
        <f>IF(A5="","",VLOOKUP(A5,Equip, 12, FALSE))</f>
        <v/>
      </c>
      <c r="M5" s="6" t="str">
        <f>IF(A5="","",VLOOKUP(A5,Equip, 13, FALSE))</f>
        <v/>
      </c>
      <c r="N5" s="6" t="str">
        <f>IF(A5="","",VLOOKUP(A5,Equip, 14, FALSE))</f>
        <v/>
      </c>
      <c r="O5" s="6" t="str">
        <f>IF(A5="","",VLOOKUP(A5,Equip, 15, FALSE))</f>
        <v/>
      </c>
      <c r="P5" s="6" t="str">
        <f>IF(A5="","",VLOOKUP(A5,Equip, 16, FALSE))</f>
        <v/>
      </c>
      <c r="Q5" s="7" t="str">
        <f>IF(A5="","",VLOOKUP(A5,gear, 17, FALSE))</f>
        <v/>
      </c>
      <c r="R5" t="str">
        <f>IF(A5="","",VLOOKUP(A5,gear, 18, FALSE))</f>
        <v/>
      </c>
    </row>
    <row r="6" spans="1:18">
      <c r="B6" s="8" t="str">
        <f>IF(A6="","",VLOOKUP(A6,Equip, 2, FALSE))</f>
        <v/>
      </c>
      <c r="C6" s="9" t="str">
        <f>IF(A6="","",VLOOKUP(A6,Equip, 3, FALSE))</f>
        <v/>
      </c>
      <c r="D6" s="9" t="str">
        <f>IF(A6="","",VLOOKUP(A6,Equip, 4, FALSE))</f>
        <v/>
      </c>
      <c r="E6" s="9" t="str">
        <f>IF(A6="","",VLOOKUP(A6,Equip, 5, FALSE))</f>
        <v/>
      </c>
      <c r="F6" s="9" t="str">
        <f>IF(A6="","",VLOOKUP(A6,Equip, 6, FALSE))</f>
        <v/>
      </c>
      <c r="G6" s="9" t="str">
        <f>IF(A6="","",VLOOKUP(A6,Equip, 7, FALSE))</f>
        <v/>
      </c>
      <c r="H6" s="9" t="str">
        <f>IF(A6="","",VLOOKUP(A6,Equip, 8, FALSE))</f>
        <v/>
      </c>
      <c r="I6" s="9" t="str">
        <f>IF(A6="","",VLOOKUP(A6,Equip, 9, FALSE))</f>
        <v/>
      </c>
      <c r="J6" s="9" t="str">
        <f>IF(A6="","",VLOOKUP(A6,Equip, 10, FALSE))</f>
        <v/>
      </c>
      <c r="K6" s="9" t="str">
        <f>IF(A6="","",VLOOKUP(A6,Equip, 11, FALSE))</f>
        <v/>
      </c>
      <c r="L6" s="9" t="str">
        <f>IF(A6="","",VLOOKUP(A6,Equip, 12, FALSE))</f>
        <v/>
      </c>
      <c r="M6" s="9" t="str">
        <f>IF(A6="","",VLOOKUP(A6,Equip, 13, FALSE))</f>
        <v/>
      </c>
      <c r="N6" s="9" t="str">
        <f>IF(A6="","",VLOOKUP(A6,Equip, 14, FALSE))</f>
        <v/>
      </c>
      <c r="O6" s="9" t="str">
        <f>IF(A6="","",VLOOKUP(A6,Equip, 15, FALSE))</f>
        <v/>
      </c>
      <c r="P6" s="9" t="str">
        <f>IF(A6="","",VLOOKUP(A6,Equip, 16, FALSE))</f>
        <v/>
      </c>
      <c r="Q6" s="10" t="str">
        <f>IF(A6="","",VLOOKUP(A6,gear, 17, FALSE))</f>
        <v/>
      </c>
      <c r="R6" t="str">
        <f>IF(A6="","",VLOOKUP(A6,gear, 18, FALSE))</f>
        <v/>
      </c>
    </row>
    <row r="7" spans="1:18">
      <c r="A7" t="s">
        <v>15</v>
      </c>
      <c r="B7">
        <f>SUM(B2:B6)</f>
        <v>225</v>
      </c>
      <c r="C7">
        <f t="shared" ref="C7:P7" si="0">SUM(C2:C6)</f>
        <v>10</v>
      </c>
      <c r="D7">
        <f t="shared" si="0"/>
        <v>5</v>
      </c>
      <c r="E7">
        <f t="shared" si="0"/>
        <v>5</v>
      </c>
      <c r="F7">
        <f t="shared" si="0"/>
        <v>35</v>
      </c>
      <c r="G7">
        <f t="shared" si="0"/>
        <v>5</v>
      </c>
      <c r="H7">
        <f t="shared" si="0"/>
        <v>30</v>
      </c>
      <c r="I7">
        <f t="shared" si="0"/>
        <v>10</v>
      </c>
      <c r="J7">
        <f t="shared" si="0"/>
        <v>20</v>
      </c>
      <c r="K7">
        <f t="shared" si="0"/>
        <v>20</v>
      </c>
      <c r="L7">
        <f t="shared" si="0"/>
        <v>30</v>
      </c>
      <c r="M7">
        <f t="shared" si="0"/>
        <v>20</v>
      </c>
      <c r="N7">
        <f t="shared" si="0"/>
        <v>20</v>
      </c>
      <c r="O7">
        <f t="shared" si="0"/>
        <v>6</v>
      </c>
      <c r="P7">
        <f t="shared" si="0"/>
        <v>6</v>
      </c>
      <c r="Q7">
        <f>SUM(Q2:Q6)</f>
        <v>6</v>
      </c>
    </row>
    <row r="8" spans="1:18">
      <c r="D8" t="s">
        <v>181</v>
      </c>
      <c r="E8">
        <f>E7+27</f>
        <v>32</v>
      </c>
    </row>
    <row r="9" spans="1:18">
      <c r="A9" t="s">
        <v>180</v>
      </c>
      <c r="B9" s="11">
        <f>IF(E7&lt;99, INT(E7/16)+2, INT(99/16)+2)</f>
        <v>2</v>
      </c>
    </row>
    <row r="10" spans="1:18">
      <c r="A10" t="s">
        <v>182</v>
      </c>
      <c r="B10" s="11">
        <f>IF(E8&lt;99, INT(E8/16)+2, INT(99/16)+2)</f>
        <v>4</v>
      </c>
    </row>
    <row r="12" spans="1:18">
      <c r="A12" t="s">
        <v>183</v>
      </c>
      <c r="E12" t="s">
        <v>301</v>
      </c>
      <c r="L12" s="1" t="s">
        <v>302</v>
      </c>
      <c r="O12" s="1" t="s">
        <v>303</v>
      </c>
    </row>
    <row r="13" spans="1:18">
      <c r="B13" t="s">
        <v>208</v>
      </c>
      <c r="F13" t="s">
        <v>190</v>
      </c>
      <c r="I13">
        <v>2</v>
      </c>
      <c r="L13" s="16"/>
      <c r="O13" s="16"/>
    </row>
    <row r="14" spans="1:18">
      <c r="B14" t="s">
        <v>209</v>
      </c>
      <c r="F14" t="s">
        <v>184</v>
      </c>
      <c r="I14">
        <v>1</v>
      </c>
      <c r="L14" s="17"/>
      <c r="O14" s="17"/>
    </row>
    <row r="15" spans="1:18">
      <c r="B15" t="s">
        <v>210</v>
      </c>
      <c r="F15" t="s">
        <v>196</v>
      </c>
      <c r="I15">
        <v>3</v>
      </c>
      <c r="L15" s="1"/>
      <c r="O15" s="17"/>
    </row>
    <row r="16" spans="1:18">
      <c r="B16" t="s">
        <v>211</v>
      </c>
      <c r="F16" t="s">
        <v>219</v>
      </c>
      <c r="I16">
        <v>7</v>
      </c>
      <c r="L16" s="1"/>
      <c r="O16" s="17"/>
    </row>
    <row r="17" spans="1:15">
      <c r="F17" t="s">
        <v>191</v>
      </c>
      <c r="I17">
        <v>2</v>
      </c>
      <c r="L17" s="1"/>
      <c r="O17" s="18"/>
    </row>
    <row r="18" spans="1:15">
      <c r="A18" t="s">
        <v>232</v>
      </c>
      <c r="F18" t="s">
        <v>212</v>
      </c>
      <c r="I18">
        <v>6</v>
      </c>
      <c r="L18" s="1"/>
      <c r="O18" s="18"/>
    </row>
    <row r="19" spans="1:15">
      <c r="B19" t="s">
        <v>233</v>
      </c>
      <c r="F19" t="s">
        <v>229</v>
      </c>
      <c r="I19">
        <v>8</v>
      </c>
      <c r="L19" s="1"/>
      <c r="O19" s="18"/>
    </row>
    <row r="20" spans="1:15">
      <c r="B20" t="s">
        <v>234</v>
      </c>
      <c r="F20" t="s">
        <v>192</v>
      </c>
      <c r="I20">
        <v>2</v>
      </c>
      <c r="L20" s="1"/>
      <c r="O20" s="1"/>
    </row>
    <row r="21" spans="1:15">
      <c r="B21" t="s">
        <v>235</v>
      </c>
      <c r="F21" t="s">
        <v>193</v>
      </c>
      <c r="I21">
        <v>2</v>
      </c>
      <c r="L21" s="1"/>
      <c r="O21" s="1"/>
    </row>
    <row r="22" spans="1:15">
      <c r="B22" t="s">
        <v>237</v>
      </c>
      <c r="F22" t="s">
        <v>204</v>
      </c>
      <c r="I22">
        <v>4</v>
      </c>
      <c r="L22" s="1"/>
      <c r="O22" s="1"/>
    </row>
    <row r="23" spans="1:15">
      <c r="B23" t="s">
        <v>236</v>
      </c>
      <c r="F23" t="s">
        <v>214</v>
      </c>
      <c r="I23">
        <v>6</v>
      </c>
      <c r="L23" s="1"/>
    </row>
    <row r="24" spans="1:15">
      <c r="B24" t="s">
        <v>239</v>
      </c>
      <c r="F24" t="s">
        <v>194</v>
      </c>
      <c r="I24">
        <v>2</v>
      </c>
    </row>
    <row r="25" spans="1:15">
      <c r="B25" t="s">
        <v>240</v>
      </c>
      <c r="F25" t="s">
        <v>215</v>
      </c>
      <c r="I25">
        <v>6</v>
      </c>
    </row>
    <row r="26" spans="1:15">
      <c r="B26" t="s">
        <v>238</v>
      </c>
      <c r="F26" t="s">
        <v>216</v>
      </c>
      <c r="I26">
        <v>6</v>
      </c>
    </row>
    <row r="27" spans="1:15">
      <c r="B27" t="s">
        <v>248</v>
      </c>
    </row>
    <row r="28" spans="1:15">
      <c r="B28" s="12" t="s">
        <v>242</v>
      </c>
    </row>
    <row r="29" spans="1:15">
      <c r="B29" s="12" t="s">
        <v>243</v>
      </c>
    </row>
    <row r="30" spans="1:15">
      <c r="B30" s="12" t="s">
        <v>244</v>
      </c>
    </row>
    <row r="31" spans="1:15">
      <c r="B31" s="12" t="s">
        <v>245</v>
      </c>
    </row>
    <row r="32" spans="1:15">
      <c r="B32" s="12" t="s">
        <v>250</v>
      </c>
    </row>
    <row r="34" spans="1:1">
      <c r="A34" s="14"/>
    </row>
    <row r="35" spans="1:1">
      <c r="A35" s="13"/>
    </row>
  </sheetData>
  <conditionalFormatting sqref="L14">
    <cfRule type="expression" dxfId="172" priority="20">
      <formula>$B$9=2</formula>
    </cfRule>
  </conditionalFormatting>
  <conditionalFormatting sqref="L15">
    <cfRule type="expression" dxfId="171" priority="18">
      <formula>$B$9&gt;2</formula>
    </cfRule>
    <cfRule type="expression" dxfId="170" priority="19">
      <formula>$B$9=3</formula>
    </cfRule>
  </conditionalFormatting>
  <conditionalFormatting sqref="L16">
    <cfRule type="expression" dxfId="169" priority="16">
      <formula>$B$9&gt;3</formula>
    </cfRule>
    <cfRule type="expression" dxfId="168" priority="17">
      <formula>$B$9=4</formula>
    </cfRule>
  </conditionalFormatting>
  <conditionalFormatting sqref="L17">
    <cfRule type="expression" dxfId="167" priority="14">
      <formula>$B$9&gt;4</formula>
    </cfRule>
    <cfRule type="expression" dxfId="166" priority="15">
      <formula>$B$9=5</formula>
    </cfRule>
  </conditionalFormatting>
  <conditionalFormatting sqref="L18">
    <cfRule type="expression" dxfId="165" priority="12">
      <formula>$B$9&gt;5</formula>
    </cfRule>
    <cfRule type="expression" dxfId="164" priority="13">
      <formula>$B$9=6</formula>
    </cfRule>
  </conditionalFormatting>
  <conditionalFormatting sqref="L19">
    <cfRule type="expression" dxfId="163" priority="10">
      <formula>$B$9&gt;6</formula>
    </cfRule>
    <cfRule type="expression" dxfId="162" priority="11">
      <formula>$B$9=7</formula>
    </cfRule>
  </conditionalFormatting>
  <conditionalFormatting sqref="L20">
    <cfRule type="expression" dxfId="161" priority="9">
      <formula>$B$9=8</formula>
    </cfRule>
  </conditionalFormatting>
  <conditionalFormatting sqref="O16">
    <cfRule type="expression" dxfId="160" priority="8">
      <formula>$B$10=4</formula>
    </cfRule>
  </conditionalFormatting>
  <conditionalFormatting sqref="O17">
    <cfRule type="expression" dxfId="159" priority="6">
      <formula>$B$10&gt;4</formula>
    </cfRule>
    <cfRule type="expression" dxfId="158" priority="7">
      <formula>$B$10=5</formula>
    </cfRule>
  </conditionalFormatting>
  <conditionalFormatting sqref="O18">
    <cfRule type="expression" dxfId="157" priority="4">
      <formula>$B$10&gt;5</formula>
    </cfRule>
    <cfRule type="expression" dxfId="156" priority="5">
      <formula>$B$10=6</formula>
    </cfRule>
  </conditionalFormatting>
  <conditionalFormatting sqref="O19">
    <cfRule type="expression" dxfId="155" priority="2">
      <formula>$B$10&gt;6</formula>
    </cfRule>
    <cfRule type="expression" dxfId="154" priority="3">
      <formula>$B$10=7</formula>
    </cfRule>
  </conditionalFormatting>
  <conditionalFormatting sqref="O20">
    <cfRule type="expression" dxfId="153" priority="1">
      <formula>$B$10=8</formula>
    </cfRule>
  </conditionalFormatting>
  <dataValidations count="1">
    <dataValidation type="list" allowBlank="1" showInputMessage="1" showErrorMessage="1" sqref="A3:A6">
      <formula1>Name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21</vt:i4>
      </vt:variant>
    </vt:vector>
  </HeadingPairs>
  <TitlesOfParts>
    <vt:vector size="36" baseType="lpstr">
      <vt:lpstr>T260 - Type 1</vt:lpstr>
      <vt:lpstr>Rabbit</vt:lpstr>
      <vt:lpstr>T260 - Type 2</vt:lpstr>
      <vt:lpstr>ZEKE</vt:lpstr>
      <vt:lpstr>T260 - Type 3</vt:lpstr>
      <vt:lpstr>BJ&amp;K</vt:lpstr>
      <vt:lpstr>T260 - Type 4</vt:lpstr>
      <vt:lpstr>PzkwV</vt:lpstr>
      <vt:lpstr>T260 - Type 5</vt:lpstr>
      <vt:lpstr>EngineerCar</vt:lpstr>
      <vt:lpstr>Leonard</vt:lpstr>
      <vt:lpstr>T260 - Type 6</vt:lpstr>
      <vt:lpstr>T260 - Type 7</vt:lpstr>
      <vt:lpstr>T260 - Type 8</vt:lpstr>
      <vt:lpstr>Gear</vt:lpstr>
      <vt:lpstr>Blunt</vt:lpstr>
      <vt:lpstr>Charm</vt:lpstr>
      <vt:lpstr>Cold</vt:lpstr>
      <vt:lpstr>Electric</vt:lpstr>
      <vt:lpstr>Equip</vt:lpstr>
      <vt:lpstr>Force</vt:lpstr>
      <vt:lpstr>gear</vt:lpstr>
      <vt:lpstr>Heat</vt:lpstr>
      <vt:lpstr>HP</vt:lpstr>
      <vt:lpstr>Intelligence</vt:lpstr>
      <vt:lpstr>Name</vt:lpstr>
      <vt:lpstr>Piercing</vt:lpstr>
      <vt:lpstr>Psychic</vt:lpstr>
      <vt:lpstr>Quickness</vt:lpstr>
      <vt:lpstr>Slashing</vt:lpstr>
      <vt:lpstr>Special</vt:lpstr>
      <vt:lpstr>Stats</vt:lpstr>
      <vt:lpstr>Status</vt:lpstr>
      <vt:lpstr>Strength</vt:lpstr>
      <vt:lpstr>Vitality</vt:lpstr>
      <vt:lpstr>Will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Heishman</dc:creator>
  <cp:lastModifiedBy>Adam Heishman</cp:lastModifiedBy>
  <dcterms:created xsi:type="dcterms:W3CDTF">2011-10-23T06:41:07Z</dcterms:created>
  <dcterms:modified xsi:type="dcterms:W3CDTF">2011-11-01T07:51:06Z</dcterms:modified>
</cp:coreProperties>
</file>